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edmn-my.sharepoint.com/personal/matt_dempsey_edmn_org/Documents/_Bargaining 2025-27/2023-2025 Contract Ratification docs/"/>
    </mc:Choice>
  </mc:AlternateContent>
  <xr:revisionPtr revIDLastSave="113" documentId="8_{5610F389-9FDA-6647-8290-8F1832217FD3}" xr6:coauthVersionLast="47" xr6:coauthVersionMax="47" xr10:uidLastSave="{1F51CEA4-7361-D045-B1F3-51971DCB0E6F}"/>
  <bookViews>
    <workbookView xWindow="18520" yWindow="500" windowWidth="22360" windowHeight="15940" xr2:uid="{108E74C8-9565-2349-8E32-6A18D22F0512}"/>
  </bookViews>
  <sheets>
    <sheet name="2025-26 Salary Calculator" sheetId="1" r:id="rId1"/>
    <sheet name="Data Validation" sheetId="3" r:id="rId2"/>
    <sheet name="New Salary Grid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J4" i="2" s="1"/>
  <c r="I7" i="2"/>
  <c r="J5" i="2" s="1"/>
  <c r="K3" i="2" s="1"/>
  <c r="I8" i="2"/>
  <c r="J6" i="2" s="1"/>
  <c r="K4" i="2" s="1"/>
  <c r="I9" i="2"/>
  <c r="J7" i="2" s="1"/>
  <c r="K5" i="2" s="1"/>
  <c r="L3" i="2" s="1"/>
  <c r="I10" i="2"/>
  <c r="J8" i="2" s="1"/>
  <c r="K6" i="2" s="1"/>
  <c r="L4" i="2" s="1"/>
  <c r="I11" i="2"/>
  <c r="I12" i="2"/>
  <c r="I13" i="2"/>
  <c r="J11" i="2" s="1"/>
  <c r="K9" i="2" s="1"/>
  <c r="L7" i="2" s="1"/>
  <c r="M5" i="2" s="1"/>
  <c r="I14" i="2"/>
  <c r="J12" i="2" s="1"/>
  <c r="K10" i="2" s="1"/>
  <c r="L8" i="2" s="1"/>
  <c r="M6" i="2" s="1"/>
  <c r="I15" i="2"/>
  <c r="I16" i="2"/>
  <c r="I17" i="2"/>
  <c r="J15" i="2" s="1"/>
  <c r="K13" i="2" s="1"/>
  <c r="L11" i="2" s="1"/>
  <c r="M9" i="2" s="1"/>
  <c r="I18" i="2"/>
  <c r="I19" i="2"/>
  <c r="J17" i="2" s="1"/>
  <c r="K15" i="2" s="1"/>
  <c r="L13" i="2" s="1"/>
  <c r="M11" i="2" s="1"/>
  <c r="I20" i="2"/>
  <c r="J18" i="2" s="1"/>
  <c r="K16" i="2" s="1"/>
  <c r="L14" i="2" s="1"/>
  <c r="M12" i="2" s="1"/>
  <c r="I21" i="2"/>
  <c r="I22" i="2"/>
  <c r="I23" i="2"/>
  <c r="J21" i="2" s="1"/>
  <c r="K19" i="2" s="1"/>
  <c r="L17" i="2" s="1"/>
  <c r="M15" i="2" s="1"/>
  <c r="I24" i="2"/>
  <c r="I25" i="2"/>
  <c r="I26" i="2"/>
  <c r="I27" i="2"/>
  <c r="J25" i="2" s="1"/>
  <c r="K23" i="2" s="1"/>
  <c r="L21" i="2" s="1"/>
  <c r="M19" i="2" s="1"/>
  <c r="I28" i="2"/>
  <c r="J26" i="2" s="1"/>
  <c r="K24" i="2" s="1"/>
  <c r="L22" i="2" s="1"/>
  <c r="M20" i="2" s="1"/>
  <c r="I29" i="2"/>
  <c r="J27" i="2" s="1"/>
  <c r="K25" i="2" s="1"/>
  <c r="L23" i="2" s="1"/>
  <c r="M21" i="2" s="1"/>
  <c r="I30" i="2"/>
  <c r="J28" i="2" s="1"/>
  <c r="K26" i="2" s="1"/>
  <c r="L24" i="2" s="1"/>
  <c r="M22" i="2" s="1"/>
  <c r="I3" i="2"/>
  <c r="J24" i="2"/>
  <c r="K22" i="2" s="1"/>
  <c r="L20" i="2" s="1"/>
  <c r="M18" i="2" s="1"/>
  <c r="J23" i="2"/>
  <c r="J22" i="2"/>
  <c r="K20" i="2" s="1"/>
  <c r="L18" i="2" s="1"/>
  <c r="M16" i="2" s="1"/>
  <c r="K21" i="2"/>
  <c r="L19" i="2" s="1"/>
  <c r="M17" i="2" s="1"/>
  <c r="J20" i="2"/>
  <c r="K18" i="2" s="1"/>
  <c r="L16" i="2" s="1"/>
  <c r="M14" i="2" s="1"/>
  <c r="J19" i="2"/>
  <c r="K17" i="2" s="1"/>
  <c r="L15" i="2" s="1"/>
  <c r="M13" i="2" s="1"/>
  <c r="J16" i="2"/>
  <c r="K14" i="2" s="1"/>
  <c r="L12" i="2" s="1"/>
  <c r="M10" i="2" s="1"/>
  <c r="J14" i="2"/>
  <c r="K12" i="2" s="1"/>
  <c r="L10" i="2" s="1"/>
  <c r="M8" i="2" s="1"/>
  <c r="J13" i="2"/>
  <c r="K11" i="2"/>
  <c r="L9" i="2" s="1"/>
  <c r="M7" i="2" s="1"/>
  <c r="J10" i="2"/>
  <c r="K8" i="2" s="1"/>
  <c r="L6" i="2" s="1"/>
  <c r="M4" i="2" s="1"/>
  <c r="J9" i="2"/>
  <c r="K7" i="2" s="1"/>
  <c r="L5" i="2" s="1"/>
  <c r="M3" i="2" s="1"/>
  <c r="J3" i="2"/>
  <c r="D3" i="2"/>
  <c r="D4" i="2"/>
  <c r="D5" i="2"/>
  <c r="E3" i="2" s="1"/>
  <c r="D6" i="2"/>
  <c r="E4" i="2" s="1"/>
  <c r="D7" i="2"/>
  <c r="E5" i="2" s="1"/>
  <c r="F3" i="2" s="1"/>
  <c r="D8" i="2"/>
  <c r="E6" i="2" s="1"/>
  <c r="F4" i="2" s="1"/>
  <c r="E8" i="2"/>
  <c r="F6" i="2" s="1"/>
  <c r="D9" i="2"/>
  <c r="E7" i="2" s="1"/>
  <c r="F5" i="2" s="1"/>
  <c r="E9" i="2"/>
  <c r="F7" i="2" s="1"/>
  <c r="D10" i="2"/>
  <c r="D11" i="2"/>
  <c r="E11" i="2"/>
  <c r="F9" i="2" s="1"/>
  <c r="D12" i="2"/>
  <c r="E10" i="2" s="1"/>
  <c r="F8" i="2" s="1"/>
  <c r="D13" i="2"/>
  <c r="D14" i="2"/>
  <c r="E12" i="2" s="1"/>
  <c r="F10" i="2" s="1"/>
  <c r="D15" i="2"/>
  <c r="E13" i="2" s="1"/>
  <c r="F11" i="2" s="1"/>
  <c r="D16" i="2"/>
  <c r="E14" i="2" s="1"/>
  <c r="F12" i="2" s="1"/>
  <c r="D17" i="2"/>
  <c r="E15" i="2" s="1"/>
  <c r="F13" i="2" s="1"/>
  <c r="E17" i="2"/>
  <c r="F15" i="2" s="1"/>
  <c r="D18" i="2"/>
  <c r="E16" i="2" s="1"/>
  <c r="F14" i="2" s="1"/>
  <c r="E18" i="2"/>
  <c r="F16" i="2" s="1"/>
  <c r="D19" i="2"/>
  <c r="E19" i="2"/>
  <c r="F17" i="2" s="1"/>
  <c r="D20" i="2"/>
  <c r="E20" i="2"/>
  <c r="F18" i="2" s="1"/>
  <c r="D21" i="2"/>
  <c r="E21" i="2"/>
  <c r="F19" i="2" s="1"/>
  <c r="D22" i="2"/>
  <c r="D23" i="2"/>
  <c r="D24" i="2"/>
  <c r="E22" i="2" s="1"/>
  <c r="F20" i="2" s="1"/>
  <c r="D25" i="2"/>
  <c r="E23" i="2" s="1"/>
  <c r="F21" i="2" s="1"/>
  <c r="D26" i="2"/>
  <c r="E24" i="2" s="1"/>
  <c r="F22" i="2" s="1"/>
  <c r="C28" i="2"/>
  <c r="B30" i="2"/>
  <c r="B29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61" i="2"/>
  <c r="D59" i="2" s="1"/>
  <c r="E57" i="2" s="1"/>
  <c r="F55" i="2" s="1"/>
  <c r="C60" i="2"/>
  <c r="C59" i="2"/>
  <c r="D58" i="2"/>
  <c r="C58" i="2"/>
  <c r="D56" i="2" s="1"/>
  <c r="E54" i="2" s="1"/>
  <c r="F52" i="2" s="1"/>
  <c r="D57" i="2"/>
  <c r="E55" i="2" s="1"/>
  <c r="F53" i="2" s="1"/>
  <c r="C57" i="2"/>
  <c r="D55" i="2" s="1"/>
  <c r="E53" i="2" s="1"/>
  <c r="F51" i="2" s="1"/>
  <c r="E56" i="2"/>
  <c r="F54" i="2" s="1"/>
  <c r="C56" i="2"/>
  <c r="C55" i="2"/>
  <c r="D53" i="2" s="1"/>
  <c r="E51" i="2" s="1"/>
  <c r="F49" i="2" s="1"/>
  <c r="D54" i="2"/>
  <c r="E52" i="2" s="1"/>
  <c r="F50" i="2" s="1"/>
  <c r="C54" i="2"/>
  <c r="D52" i="2" s="1"/>
  <c r="E50" i="2" s="1"/>
  <c r="F48" i="2" s="1"/>
  <c r="C53" i="2"/>
  <c r="D51" i="2" s="1"/>
  <c r="E49" i="2" s="1"/>
  <c r="F47" i="2" s="1"/>
  <c r="C52" i="2"/>
  <c r="D50" i="2" s="1"/>
  <c r="E48" i="2" s="1"/>
  <c r="F46" i="2" s="1"/>
  <c r="C51" i="2"/>
  <c r="C50" i="2"/>
  <c r="D48" i="2" s="1"/>
  <c r="E46" i="2" s="1"/>
  <c r="F44" i="2" s="1"/>
  <c r="D49" i="2"/>
  <c r="C49" i="2"/>
  <c r="D47" i="2" s="1"/>
  <c r="E45" i="2" s="1"/>
  <c r="F43" i="2" s="1"/>
  <c r="C48" i="2"/>
  <c r="D46" i="2" s="1"/>
  <c r="E44" i="2" s="1"/>
  <c r="F42" i="2" s="1"/>
  <c r="E47" i="2"/>
  <c r="F45" i="2" s="1"/>
  <c r="C47" i="2"/>
  <c r="D45" i="2" s="1"/>
  <c r="E43" i="2" s="1"/>
  <c r="F41" i="2" s="1"/>
  <c r="C46" i="2"/>
  <c r="C45" i="2"/>
  <c r="D43" i="2" s="1"/>
  <c r="E41" i="2" s="1"/>
  <c r="F39" i="2" s="1"/>
  <c r="D44" i="2"/>
  <c r="C44" i="2"/>
  <c r="D42" i="2" s="1"/>
  <c r="E40" i="2" s="1"/>
  <c r="F38" i="2" s="1"/>
  <c r="C43" i="2"/>
  <c r="D41" i="2" s="1"/>
  <c r="E39" i="2" s="1"/>
  <c r="F37" i="2" s="1"/>
  <c r="E42" i="2"/>
  <c r="F40" i="2" s="1"/>
  <c r="C42" i="2"/>
  <c r="D40" i="2" s="1"/>
  <c r="E38" i="2" s="1"/>
  <c r="C41" i="2"/>
  <c r="C40" i="2"/>
  <c r="D38" i="2" s="1"/>
  <c r="D39" i="2"/>
  <c r="C39" i="2"/>
  <c r="D37" i="2" s="1"/>
  <c r="C38" i="2"/>
  <c r="E37" i="2"/>
  <c r="C37" i="2"/>
  <c r="M55" i="2"/>
  <c r="L57" i="2"/>
  <c r="K59" i="2"/>
  <c r="J61" i="2"/>
  <c r="J60" i="2"/>
  <c r="J59" i="2"/>
  <c r="K58" i="2"/>
  <c r="L56" i="2" s="1"/>
  <c r="M54" i="2" s="1"/>
  <c r="J58" i="2"/>
  <c r="K57" i="2"/>
  <c r="L55" i="2" s="1"/>
  <c r="M53" i="2" s="1"/>
  <c r="J57" i="2"/>
  <c r="K55" i="2" s="1"/>
  <c r="L53" i="2" s="1"/>
  <c r="M51" i="2" s="1"/>
  <c r="K56" i="2"/>
  <c r="L54" i="2" s="1"/>
  <c r="M52" i="2" s="1"/>
  <c r="J56" i="2"/>
  <c r="J55" i="2"/>
  <c r="K54" i="2"/>
  <c r="L52" i="2" s="1"/>
  <c r="M50" i="2" s="1"/>
  <c r="J54" i="2"/>
  <c r="K52" i="2" s="1"/>
  <c r="L50" i="2" s="1"/>
  <c r="M48" i="2" s="1"/>
  <c r="K53" i="2"/>
  <c r="J53" i="2"/>
  <c r="K51" i="2" s="1"/>
  <c r="L49" i="2" s="1"/>
  <c r="M47" i="2" s="1"/>
  <c r="J52" i="2"/>
  <c r="L51" i="2"/>
  <c r="M49" i="2" s="1"/>
  <c r="J51" i="2"/>
  <c r="K49" i="2" s="1"/>
  <c r="L47" i="2" s="1"/>
  <c r="M45" i="2" s="1"/>
  <c r="K50" i="2"/>
  <c r="J50" i="2"/>
  <c r="J49" i="2"/>
  <c r="K47" i="2" s="1"/>
  <c r="L45" i="2" s="1"/>
  <c r="M43" i="2" s="1"/>
  <c r="L48" i="2"/>
  <c r="M46" i="2" s="1"/>
  <c r="K48" i="2"/>
  <c r="J48" i="2"/>
  <c r="K46" i="2" s="1"/>
  <c r="L44" i="2" s="1"/>
  <c r="M42" i="2" s="1"/>
  <c r="J47" i="2"/>
  <c r="L46" i="2"/>
  <c r="M44" i="2" s="1"/>
  <c r="J46" i="2"/>
  <c r="K44" i="2" s="1"/>
  <c r="L42" i="2" s="1"/>
  <c r="M40" i="2" s="1"/>
  <c r="K45" i="2"/>
  <c r="J45" i="2"/>
  <c r="J44" i="2"/>
  <c r="K42" i="2" s="1"/>
  <c r="L40" i="2" s="1"/>
  <c r="M38" i="2" s="1"/>
  <c r="L43" i="2"/>
  <c r="M41" i="2" s="1"/>
  <c r="K43" i="2"/>
  <c r="J43" i="2"/>
  <c r="K41" i="2" s="1"/>
  <c r="L39" i="2" s="1"/>
  <c r="M37" i="2" s="1"/>
  <c r="J42" i="2"/>
  <c r="L41" i="2"/>
  <c r="M39" i="2" s="1"/>
  <c r="J41" i="2"/>
  <c r="K39" i="2" s="1"/>
  <c r="L37" i="2" s="1"/>
  <c r="K40" i="2"/>
  <c r="J40" i="2"/>
  <c r="J39" i="2"/>
  <c r="K37" i="2" s="1"/>
  <c r="L38" i="2"/>
  <c r="K38" i="2"/>
  <c r="J38" i="2"/>
  <c r="J3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69" i="2"/>
  <c r="I63" i="2"/>
  <c r="B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69" i="2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" i="3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N26" i="3"/>
  <c r="N27" i="3"/>
  <c r="M27" i="3"/>
  <c r="M28" i="3"/>
  <c r="K28" i="3"/>
  <c r="K29" i="3"/>
  <c r="K2" i="3"/>
  <c r="J1" i="1"/>
  <c r="C4" i="3"/>
  <c r="C3" i="3"/>
  <c r="L3" i="3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K27" i="3" s="1"/>
  <c r="B7" i="3"/>
  <c r="C7" i="3" s="1"/>
  <c r="B6" i="3"/>
  <c r="C6" i="3" s="1"/>
  <c r="B10" i="3"/>
  <c r="D11" i="3" s="1"/>
  <c r="K16" i="3" l="1"/>
  <c r="K6" i="3"/>
  <c r="M10" i="3"/>
  <c r="N7" i="3"/>
  <c r="N10" i="3"/>
  <c r="N8" i="3"/>
  <c r="K3" i="3"/>
  <c r="M7" i="3"/>
  <c r="N3" i="3"/>
  <c r="K15" i="3"/>
  <c r="M19" i="3"/>
  <c r="M9" i="3"/>
  <c r="N9" i="3"/>
  <c r="K14" i="3"/>
  <c r="K4" i="3"/>
  <c r="M18" i="3"/>
  <c r="N18" i="3"/>
  <c r="K23" i="3"/>
  <c r="M17" i="3"/>
  <c r="N17" i="3"/>
  <c r="K22" i="3"/>
  <c r="M26" i="3"/>
  <c r="M16" i="3"/>
  <c r="M6" i="3"/>
  <c r="N6" i="3"/>
  <c r="K18" i="3"/>
  <c r="K8" i="3"/>
  <c r="M22" i="3"/>
  <c r="M12" i="3"/>
  <c r="M2" i="3"/>
  <c r="N22" i="3"/>
  <c r="N12" i="3"/>
  <c r="N2" i="3"/>
  <c r="K26" i="3"/>
  <c r="M20" i="3"/>
  <c r="N20" i="3"/>
  <c r="K25" i="3"/>
  <c r="K5" i="3"/>
  <c r="N19" i="3"/>
  <c r="K24" i="3"/>
  <c r="M8" i="3"/>
  <c r="K13" i="3"/>
  <c r="K12" i="3"/>
  <c r="N16" i="3"/>
  <c r="K21" i="3"/>
  <c r="K11" i="3"/>
  <c r="M25" i="3"/>
  <c r="M15" i="3"/>
  <c r="M5" i="3"/>
  <c r="N25" i="3"/>
  <c r="N15" i="3"/>
  <c r="N5" i="3"/>
  <c r="K20" i="3"/>
  <c r="K10" i="3"/>
  <c r="M24" i="3"/>
  <c r="M14" i="3"/>
  <c r="M4" i="3"/>
  <c r="N24" i="3"/>
  <c r="N14" i="3"/>
  <c r="N4" i="3"/>
  <c r="K19" i="3"/>
  <c r="K9" i="3"/>
  <c r="M23" i="3"/>
  <c r="M13" i="3"/>
  <c r="M3" i="3"/>
  <c r="N23" i="3"/>
  <c r="N13" i="3"/>
  <c r="K17" i="3"/>
  <c r="K7" i="3"/>
  <c r="M21" i="3"/>
  <c r="M11" i="3"/>
  <c r="N21" i="3"/>
  <c r="N11" i="3"/>
  <c r="K4" i="1"/>
  <c r="K3" i="1"/>
  <c r="C14" i="3"/>
  <c r="C13" i="3"/>
  <c r="D13" i="3" s="1"/>
  <c r="C12" i="3"/>
  <c r="C8" i="3"/>
  <c r="C11" i="3"/>
  <c r="E11" i="3" s="1"/>
  <c r="G11" i="3"/>
  <c r="D14" i="3" l="1"/>
  <c r="G14" i="3"/>
  <c r="G12" i="3"/>
  <c r="D12" i="3"/>
  <c r="K5" i="1"/>
  <c r="F11" i="3"/>
  <c r="G13" i="3"/>
  <c r="H11" i="3"/>
  <c r="I11" i="3" s="1"/>
  <c r="C22" i="3" l="1"/>
  <c r="G14" i="1" s="1"/>
  <c r="E12" i="3"/>
  <c r="K6" i="1"/>
  <c r="L4" i="1" s="1"/>
  <c r="C18" i="3"/>
  <c r="G9" i="1" s="1"/>
  <c r="C16" i="3"/>
  <c r="H13" i="3"/>
  <c r="I13" i="3" s="1"/>
  <c r="H14" i="3"/>
  <c r="H12" i="3"/>
  <c r="I12" i="3" s="1"/>
  <c r="F12" i="3" l="1"/>
  <c r="C20" i="3" s="1"/>
  <c r="G11" i="1" s="1"/>
  <c r="G19" i="1"/>
  <c r="G20" i="1" s="1"/>
  <c r="C19" i="3"/>
  <c r="G10" i="1" s="1"/>
  <c r="K7" i="1"/>
  <c r="L5" i="1" s="1"/>
  <c r="L3" i="1"/>
  <c r="I14" i="3"/>
  <c r="C24" i="3" s="1"/>
  <c r="G16" i="1" s="1"/>
  <c r="C23" i="3"/>
  <c r="G15" i="1" s="1"/>
  <c r="K8" i="1" l="1"/>
  <c r="L6" i="1" s="1"/>
  <c r="M4" i="1" s="1"/>
  <c r="M3" i="1"/>
  <c r="K9" i="1" l="1"/>
  <c r="L7" i="1" s="1"/>
  <c r="M5" i="1" s="1"/>
  <c r="N3" i="1" s="1"/>
  <c r="K10" i="1" l="1"/>
  <c r="L8" i="1" s="1"/>
  <c r="M6" i="1" s="1"/>
  <c r="N4" i="1" s="1"/>
  <c r="K11" i="1" l="1"/>
  <c r="L9" i="1" s="1"/>
  <c r="M7" i="1" s="1"/>
  <c r="N5" i="1" s="1"/>
  <c r="K12" i="1" l="1"/>
  <c r="L10" i="1" s="1"/>
  <c r="M8" i="1" s="1"/>
  <c r="N6" i="1" s="1"/>
  <c r="K13" i="1" l="1"/>
  <c r="L11" i="1" s="1"/>
  <c r="M9" i="1" s="1"/>
  <c r="N7" i="1" s="1"/>
  <c r="K14" i="1" l="1"/>
  <c r="L12" i="1" s="1"/>
  <c r="M10" i="1" s="1"/>
  <c r="N8" i="1" s="1"/>
  <c r="K15" i="1" l="1"/>
  <c r="L13" i="1" s="1"/>
  <c r="M11" i="1" s="1"/>
  <c r="N9" i="1" s="1"/>
  <c r="K16" i="1" l="1"/>
  <c r="L14" i="1" s="1"/>
  <c r="M12" i="1" s="1"/>
  <c r="N10" i="1" s="1"/>
  <c r="K17" i="1" l="1"/>
  <c r="L15" i="1" s="1"/>
  <c r="M13" i="1" s="1"/>
  <c r="N11" i="1" s="1"/>
  <c r="K18" i="1" l="1"/>
  <c r="L16" i="1" s="1"/>
  <c r="M14" i="1" s="1"/>
  <c r="N12" i="1" s="1"/>
  <c r="K19" i="1" l="1"/>
  <c r="L17" i="1" s="1"/>
  <c r="M15" i="1" s="1"/>
  <c r="N13" i="1" s="1"/>
  <c r="K20" i="1" l="1"/>
  <c r="L18" i="1" s="1"/>
  <c r="M16" i="1" s="1"/>
  <c r="N14" i="1" s="1"/>
  <c r="K21" i="1" l="1"/>
  <c r="L19" i="1" s="1"/>
  <c r="M17" i="1" s="1"/>
  <c r="N15" i="1" s="1"/>
  <c r="K22" i="1" l="1"/>
  <c r="L20" i="1" s="1"/>
  <c r="M18" i="1" s="1"/>
  <c r="N16" i="1" s="1"/>
  <c r="K23" i="1" l="1"/>
  <c r="L21" i="1" s="1"/>
  <c r="M19" i="1" s="1"/>
  <c r="N17" i="1" s="1"/>
  <c r="K24" i="1" l="1"/>
  <c r="L22" i="1" s="1"/>
  <c r="M20" i="1" s="1"/>
  <c r="N18" i="1" s="1"/>
  <c r="K25" i="1" l="1"/>
  <c r="L23" i="1" s="1"/>
  <c r="M21" i="1" s="1"/>
  <c r="N19" i="1" s="1"/>
  <c r="K26" i="1" l="1"/>
  <c r="L24" i="1" s="1"/>
  <c r="M22" i="1" s="1"/>
  <c r="N20" i="1" s="1"/>
</calcChain>
</file>

<file path=xl/sharedStrings.xml><?xml version="1.0" encoding="utf-8"?>
<sst xmlns="http://schemas.openxmlformats.org/spreadsheetml/2006/main" count="113" uniqueCount="59">
  <si>
    <t>STEPS</t>
  </si>
  <si>
    <t>COLUMN I</t>
  </si>
  <si>
    <t>COLUMN II</t>
  </si>
  <si>
    <t>COLUMN III</t>
  </si>
  <si>
    <t>COLUMN IV</t>
  </si>
  <si>
    <t>COLUMN V</t>
  </si>
  <si>
    <t>N</t>
  </si>
  <si>
    <t>Percent Increase</t>
  </si>
  <si>
    <t>Y</t>
  </si>
  <si>
    <t>Step</t>
  </si>
  <si>
    <t>Blue Diff</t>
  </si>
  <si>
    <t>Unlock Sheet</t>
  </si>
  <si>
    <t>MSCF</t>
  </si>
  <si>
    <t>2024-25</t>
  </si>
  <si>
    <t>2025-27 Salary Calculator</t>
  </si>
  <si>
    <t>Were you paid on the Salary Schedule in 2024-25?</t>
  </si>
  <si>
    <t>2025-2026 Academic Year</t>
  </si>
  <si>
    <t>Salary</t>
  </si>
  <si>
    <t>Salary Increase</t>
  </si>
  <si>
    <t>2026-2027 Academic Year</t>
  </si>
  <si>
    <t>Current Base</t>
  </si>
  <si>
    <t>Current Base Salary</t>
  </si>
  <si>
    <t>Worked 24-25</t>
  </si>
  <si>
    <t>Blue</t>
  </si>
  <si>
    <t>Contract (2 year)</t>
  </si>
  <si>
    <t>Green</t>
  </si>
  <si>
    <t>25-26 increase</t>
  </si>
  <si>
    <t>25-26 salary</t>
  </si>
  <si>
    <t>26-27 salary</t>
  </si>
  <si>
    <t>26-27 Increase</t>
  </si>
  <si>
    <t>Blue No 24-25</t>
  </si>
  <si>
    <t>Green No 24-25</t>
  </si>
  <si>
    <t>Blue?</t>
  </si>
  <si>
    <t>Salary 25-26</t>
  </si>
  <si>
    <t>Increase 25-26</t>
  </si>
  <si>
    <t>24-25 Salary</t>
  </si>
  <si>
    <t>n/a</t>
  </si>
  <si>
    <t>Percent 25-26</t>
  </si>
  <si>
    <t>Salary 26-27</t>
  </si>
  <si>
    <t>Increase 26-27</t>
  </si>
  <si>
    <t>Percent 26-27</t>
  </si>
  <si>
    <t>25-26 percent</t>
  </si>
  <si>
    <t>26-27 percent</t>
  </si>
  <si>
    <t>Salary 24-25</t>
  </si>
  <si>
    <t>Your current base salary should include any career step awarded in Fall 2025.</t>
  </si>
  <si>
    <t>The salary calculation for 2026-27 will not include any career step for those who are eligible in Fall 2026.</t>
  </si>
  <si>
    <t>With Diff</t>
  </si>
  <si>
    <t>Grid Salaries</t>
  </si>
  <si>
    <t>1)</t>
  </si>
  <si>
    <t>2)</t>
  </si>
  <si>
    <t>Use the dropdown to select your current base salary</t>
  </si>
  <si>
    <t>Is your position former UTCE/Blue?</t>
  </si>
  <si>
    <t>Answer these yes/no questions before selecting your Current Base Salary.
Choose from the dropdown:</t>
  </si>
  <si>
    <t>2.5 Diff</t>
  </si>
  <si>
    <t>3.0 Diff</t>
  </si>
  <si>
    <t>Green Salaries</t>
  </si>
  <si>
    <t>Blue Salaries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</si>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</sst>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44" fontId="1" fillId="0" borderId="0" xfId="1" applyFont="1"/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1" applyFont="1" applyAlignment="1">
      <alignment vertical="center"/>
    </xf>
    <xf numFmtId="10" fontId="0" fillId="0" borderId="0" xfId="0" applyNumberFormat="1"/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 applyProtection="1">
      <alignment vertical="center"/>
    </xf>
    <xf numFmtId="4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/>
    <xf numFmtId="164" fontId="3" fillId="0" borderId="5" xfId="0" applyNumberFormat="1" applyFont="1" applyBorder="1"/>
    <xf numFmtId="0" fontId="3" fillId="0" borderId="6" xfId="0" applyFont="1" applyBorder="1"/>
    <xf numFmtId="10" fontId="3" fillId="0" borderId="7" xfId="0" applyNumberFormat="1" applyFont="1" applyBorder="1"/>
    <xf numFmtId="44" fontId="3" fillId="0" borderId="0" xfId="1" applyFont="1" applyProtection="1"/>
    <xf numFmtId="0" fontId="3" fillId="0" borderId="0" xfId="0" applyFont="1" applyAlignment="1">
      <alignment horizontal="left"/>
    </xf>
    <xf numFmtId="10" fontId="3" fillId="0" borderId="0" xfId="0" applyNumberFormat="1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3" fillId="0" borderId="5" xfId="0" applyNumberFormat="1" applyFont="1" applyBorder="1" applyAlignment="1">
      <alignment horizontal="right"/>
    </xf>
    <xf numFmtId="10" fontId="3" fillId="0" borderId="7" xfId="0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vertical="center"/>
    </xf>
    <xf numFmtId="44" fontId="3" fillId="4" borderId="1" xfId="1" applyFont="1" applyFill="1" applyBorder="1" applyAlignment="1" applyProtection="1">
      <alignment vertical="center"/>
    </xf>
    <xf numFmtId="44" fontId="0" fillId="0" borderId="0" xfId="0" applyNumberFormat="1"/>
    <xf numFmtId="0" fontId="3" fillId="0" borderId="11" xfId="0" applyFont="1" applyBorder="1"/>
    <xf numFmtId="0" fontId="3" fillId="3" borderId="0" xfId="0" applyFont="1" applyFill="1"/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/>
    <xf numFmtId="44" fontId="3" fillId="0" borderId="0" xfId="1" applyFont="1" applyFill="1" applyBorder="1" applyAlignment="1" applyProtection="1">
      <alignment vertical="center"/>
    </xf>
    <xf numFmtId="44" fontId="3" fillId="0" borderId="0" xfId="1" applyFont="1" applyFill="1" applyProtection="1"/>
    <xf numFmtId="0" fontId="3" fillId="0" borderId="0" xfId="0" applyFont="1" applyFill="1"/>
    <xf numFmtId="44" fontId="8" fillId="0" borderId="0" xfId="1" applyFont="1"/>
    <xf numFmtId="0" fontId="0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9A19-2FAF-4A49-991C-A1D60F382444}">
  <dimension ref="A1:P31"/>
  <sheetViews>
    <sheetView tabSelected="1" workbookViewId="0">
      <selection activeCell="G5" sqref="G5"/>
    </sheetView>
  </sheetViews>
  <sheetFormatPr baseColWidth="10" defaultColWidth="10.83203125" defaultRowHeight="16" x14ac:dyDescent="0.2"/>
  <cols>
    <col min="1" max="1" width="4.5" style="12" bestFit="1" customWidth="1"/>
    <col min="2" max="2" width="42.33203125" style="12" bestFit="1" customWidth="1"/>
    <col min="3" max="3" width="5.83203125" style="12" customWidth="1"/>
    <col min="4" max="4" width="3.1640625" style="12" customWidth="1"/>
    <col min="5" max="5" width="5" style="12" customWidth="1"/>
    <col min="6" max="6" width="16.83203125" style="12" bestFit="1" customWidth="1"/>
    <col min="7" max="7" width="15.6640625" style="12" customWidth="1"/>
    <col min="8" max="8" width="5.33203125" style="12" customWidth="1"/>
    <col min="9" max="9" width="6" style="12" bestFit="1" customWidth="1"/>
    <col min="10" max="14" width="13.6640625" style="12" customWidth="1"/>
    <col min="15" max="16384" width="10.83203125" style="12"/>
  </cols>
  <sheetData>
    <row r="1" spans="1:16" ht="50" x14ac:dyDescent="0.55000000000000004">
      <c r="A1" s="52" t="s">
        <v>14</v>
      </c>
      <c r="B1" s="52"/>
      <c r="C1" s="52"/>
      <c r="D1" s="52"/>
      <c r="E1" s="52"/>
      <c r="F1" s="52"/>
      <c r="J1" s="39" t="str">
        <f>IF(C6="N","Green Salaries","Blue Salaries")</f>
        <v>Green Salaries</v>
      </c>
      <c r="K1" s="55"/>
    </row>
    <row r="2" spans="1:16" ht="15.5" customHeight="1" x14ac:dyDescent="0.2">
      <c r="A2" s="53" t="s">
        <v>48</v>
      </c>
      <c r="B2" s="49" t="s">
        <v>52</v>
      </c>
      <c r="E2" s="53" t="s">
        <v>49</v>
      </c>
      <c r="F2" s="42" t="s">
        <v>50</v>
      </c>
      <c r="G2" s="43"/>
      <c r="I2" s="13" t="s">
        <v>0</v>
      </c>
      <c r="J2" s="14" t="s">
        <v>1</v>
      </c>
      <c r="K2" s="14" t="s">
        <v>2</v>
      </c>
      <c r="L2" s="14" t="s">
        <v>3</v>
      </c>
      <c r="M2" s="14" t="s">
        <v>4</v>
      </c>
      <c r="N2" s="14" t="s">
        <v>5</v>
      </c>
    </row>
    <row r="3" spans="1:16" ht="16" customHeight="1" x14ac:dyDescent="0.2">
      <c r="A3" s="53"/>
      <c r="B3" s="50"/>
      <c r="E3" s="54"/>
      <c r="F3" s="44"/>
      <c r="G3" s="45"/>
      <c r="I3" s="15">
        <v>1</v>
      </c>
      <c r="J3" s="16">
        <f>ROUND(IF(C6="N",43067,43067*1.025),0)</f>
        <v>43067</v>
      </c>
      <c r="K3" s="16">
        <f>J5</f>
        <v>47185</v>
      </c>
      <c r="L3" s="16">
        <f t="shared" ref="L3:N3" si="0">K5</f>
        <v>51303</v>
      </c>
      <c r="M3" s="16">
        <f t="shared" si="0"/>
        <v>55421</v>
      </c>
      <c r="N3" s="16">
        <f t="shared" si="0"/>
        <v>59539</v>
      </c>
      <c r="P3" s="17"/>
    </row>
    <row r="4" spans="1:16" ht="15.5" customHeight="1" x14ac:dyDescent="0.2">
      <c r="A4" s="38"/>
      <c r="B4" s="51"/>
      <c r="D4" s="19"/>
      <c r="F4" s="20"/>
      <c r="G4" s="20"/>
      <c r="I4" s="15">
        <v>2</v>
      </c>
      <c r="J4" s="16">
        <f>ROUND(J3+IF($C$6="N",2059,2059*1.025),0)</f>
        <v>45126</v>
      </c>
      <c r="K4" s="16">
        <f t="shared" ref="K4:N26" si="1">J6</f>
        <v>49244</v>
      </c>
      <c r="L4" s="16">
        <f t="shared" si="1"/>
        <v>53362</v>
      </c>
      <c r="M4" s="16">
        <f t="shared" si="1"/>
        <v>57480</v>
      </c>
      <c r="N4" s="16">
        <f t="shared" si="1"/>
        <v>61598</v>
      </c>
    </row>
    <row r="5" spans="1:16" x14ac:dyDescent="0.2">
      <c r="B5" s="37" t="s">
        <v>15</v>
      </c>
      <c r="C5" s="9" t="s">
        <v>8</v>
      </c>
      <c r="D5" s="19"/>
      <c r="E5" s="19"/>
      <c r="F5" s="18" t="s">
        <v>21</v>
      </c>
      <c r="G5" s="8">
        <v>45126</v>
      </c>
      <c r="I5" s="34">
        <v>3</v>
      </c>
      <c r="J5" s="35">
        <f t="shared" ref="J5:J28" si="2">ROUND(J4+IF($C$6="N",2059,2059*1.025),0)</f>
        <v>47185</v>
      </c>
      <c r="K5" s="35">
        <f t="shared" si="1"/>
        <v>51303</v>
      </c>
      <c r="L5" s="35">
        <f t="shared" si="1"/>
        <v>55421</v>
      </c>
      <c r="M5" s="35">
        <f t="shared" si="1"/>
        <v>59539</v>
      </c>
      <c r="N5" s="35">
        <f t="shared" si="1"/>
        <v>63657</v>
      </c>
    </row>
    <row r="6" spans="1:16" x14ac:dyDescent="0.2">
      <c r="B6" s="18" t="s">
        <v>51</v>
      </c>
      <c r="C6" s="9" t="s">
        <v>6</v>
      </c>
      <c r="E6" s="19"/>
      <c r="I6" s="15">
        <v>4</v>
      </c>
      <c r="J6" s="16">
        <f t="shared" si="2"/>
        <v>49244</v>
      </c>
      <c r="K6" s="16">
        <f t="shared" si="1"/>
        <v>53362</v>
      </c>
      <c r="L6" s="16">
        <f t="shared" si="1"/>
        <v>57480</v>
      </c>
      <c r="M6" s="16">
        <f t="shared" si="1"/>
        <v>61598</v>
      </c>
      <c r="N6" s="16">
        <f t="shared" si="1"/>
        <v>65716</v>
      </c>
    </row>
    <row r="7" spans="1:16" ht="15.5" customHeight="1" thickBot="1" x14ac:dyDescent="0.25">
      <c r="I7" s="15">
        <v>5</v>
      </c>
      <c r="J7" s="16">
        <f t="shared" si="2"/>
        <v>51303</v>
      </c>
      <c r="K7" s="16">
        <f t="shared" si="1"/>
        <v>55421</v>
      </c>
      <c r="L7" s="16">
        <f t="shared" si="1"/>
        <v>59539</v>
      </c>
      <c r="M7" s="16">
        <f t="shared" si="1"/>
        <v>63657</v>
      </c>
      <c r="N7" s="16">
        <f t="shared" si="1"/>
        <v>67775</v>
      </c>
    </row>
    <row r="8" spans="1:16" x14ac:dyDescent="0.2">
      <c r="F8" s="40" t="s">
        <v>16</v>
      </c>
      <c r="G8" s="41"/>
      <c r="I8" s="34">
        <v>6</v>
      </c>
      <c r="J8" s="35">
        <f t="shared" si="2"/>
        <v>53362</v>
      </c>
      <c r="K8" s="35">
        <f t="shared" si="1"/>
        <v>57480</v>
      </c>
      <c r="L8" s="35">
        <f t="shared" si="1"/>
        <v>61598</v>
      </c>
      <c r="M8" s="35">
        <f t="shared" si="1"/>
        <v>65716</v>
      </c>
      <c r="N8" s="35">
        <f t="shared" si="1"/>
        <v>69834</v>
      </c>
    </row>
    <row r="9" spans="1:16" x14ac:dyDescent="0.2">
      <c r="B9" s="46" t="s">
        <v>44</v>
      </c>
      <c r="F9" s="21" t="s">
        <v>17</v>
      </c>
      <c r="G9" s="30">
        <f>'Data Validation'!C18</f>
        <v>47185</v>
      </c>
      <c r="I9" s="15">
        <v>7</v>
      </c>
      <c r="J9" s="16">
        <f t="shared" si="2"/>
        <v>55421</v>
      </c>
      <c r="K9" s="16">
        <f t="shared" si="1"/>
        <v>59539</v>
      </c>
      <c r="L9" s="16">
        <f t="shared" si="1"/>
        <v>63657</v>
      </c>
      <c r="M9" s="16">
        <f t="shared" si="1"/>
        <v>67775</v>
      </c>
      <c r="N9" s="16">
        <f t="shared" si="1"/>
        <v>71893</v>
      </c>
    </row>
    <row r="10" spans="1:16" x14ac:dyDescent="0.2">
      <c r="B10" s="47"/>
      <c r="F10" s="21" t="s">
        <v>18</v>
      </c>
      <c r="G10" s="30">
        <f>'Data Validation'!C19</f>
        <v>2059</v>
      </c>
      <c r="I10" s="15">
        <v>8</v>
      </c>
      <c r="J10" s="16">
        <f t="shared" si="2"/>
        <v>57480</v>
      </c>
      <c r="K10" s="16">
        <f t="shared" si="1"/>
        <v>61598</v>
      </c>
      <c r="L10" s="16">
        <f t="shared" si="1"/>
        <v>65716</v>
      </c>
      <c r="M10" s="16">
        <f t="shared" si="1"/>
        <v>69834</v>
      </c>
      <c r="N10" s="16">
        <f t="shared" si="1"/>
        <v>73952</v>
      </c>
    </row>
    <row r="11" spans="1:16" ht="15.5" customHeight="1" thickBot="1" x14ac:dyDescent="0.25">
      <c r="B11" s="33"/>
      <c r="F11" s="23" t="s">
        <v>7</v>
      </c>
      <c r="G11" s="31">
        <f>'Data Validation'!C20</f>
        <v>4.5627797721934142E-2</v>
      </c>
      <c r="I11" s="34">
        <v>9</v>
      </c>
      <c r="J11" s="16">
        <f t="shared" si="2"/>
        <v>59539</v>
      </c>
      <c r="K11" s="35">
        <f t="shared" si="1"/>
        <v>63657</v>
      </c>
      <c r="L11" s="35">
        <f t="shared" si="1"/>
        <v>67775</v>
      </c>
      <c r="M11" s="35">
        <f t="shared" si="1"/>
        <v>71893</v>
      </c>
      <c r="N11" s="35">
        <f t="shared" si="1"/>
        <v>76011</v>
      </c>
    </row>
    <row r="12" spans="1:16" ht="17" thickBot="1" x14ac:dyDescent="0.25">
      <c r="I12" s="15">
        <v>10</v>
      </c>
      <c r="J12" s="16">
        <f t="shared" si="2"/>
        <v>61598</v>
      </c>
      <c r="K12" s="16">
        <f t="shared" si="1"/>
        <v>65716</v>
      </c>
      <c r="L12" s="16">
        <f t="shared" si="1"/>
        <v>69834</v>
      </c>
      <c r="M12" s="16">
        <f t="shared" si="1"/>
        <v>73952</v>
      </c>
      <c r="N12" s="16">
        <f t="shared" si="1"/>
        <v>78070</v>
      </c>
    </row>
    <row r="13" spans="1:16" x14ac:dyDescent="0.2">
      <c r="B13" s="46" t="s">
        <v>45</v>
      </c>
      <c r="F13" s="40" t="s">
        <v>19</v>
      </c>
      <c r="G13" s="41"/>
      <c r="I13" s="15">
        <v>11</v>
      </c>
      <c r="J13" s="16">
        <f t="shared" si="2"/>
        <v>63657</v>
      </c>
      <c r="K13" s="16">
        <f t="shared" si="1"/>
        <v>67775</v>
      </c>
      <c r="L13" s="16">
        <f t="shared" si="1"/>
        <v>71893</v>
      </c>
      <c r="M13" s="16">
        <f t="shared" si="1"/>
        <v>76011</v>
      </c>
      <c r="N13" s="16">
        <f t="shared" si="1"/>
        <v>80129</v>
      </c>
    </row>
    <row r="14" spans="1:16" x14ac:dyDescent="0.2">
      <c r="B14" s="48"/>
      <c r="F14" s="21" t="s">
        <v>17</v>
      </c>
      <c r="G14" s="22">
        <f>'Data Validation'!C22</f>
        <v>49244</v>
      </c>
      <c r="I14" s="34">
        <v>12</v>
      </c>
      <c r="J14" s="35">
        <f t="shared" si="2"/>
        <v>65716</v>
      </c>
      <c r="K14" s="35">
        <f t="shared" si="1"/>
        <v>69834</v>
      </c>
      <c r="L14" s="35">
        <f t="shared" si="1"/>
        <v>73952</v>
      </c>
      <c r="M14" s="35">
        <f t="shared" si="1"/>
        <v>78070</v>
      </c>
      <c r="N14" s="35">
        <f t="shared" si="1"/>
        <v>82188</v>
      </c>
    </row>
    <row r="15" spans="1:16" x14ac:dyDescent="0.2">
      <c r="B15" s="47"/>
      <c r="F15" s="21" t="s">
        <v>18</v>
      </c>
      <c r="G15" s="22">
        <f>'Data Validation'!C23</f>
        <v>2059</v>
      </c>
      <c r="I15" s="15">
        <v>13</v>
      </c>
      <c r="J15" s="16">
        <f t="shared" si="2"/>
        <v>67775</v>
      </c>
      <c r="K15" s="16">
        <f t="shared" si="1"/>
        <v>71893</v>
      </c>
      <c r="L15" s="16">
        <f t="shared" si="1"/>
        <v>76011</v>
      </c>
      <c r="M15" s="16">
        <f t="shared" si="1"/>
        <v>80129</v>
      </c>
      <c r="N15" s="16">
        <f t="shared" si="1"/>
        <v>84247</v>
      </c>
    </row>
    <row r="16" spans="1:16" ht="17" thickBot="1" x14ac:dyDescent="0.25">
      <c r="F16" s="23" t="s">
        <v>7</v>
      </c>
      <c r="G16" s="24">
        <f>'Data Validation'!C24</f>
        <v>4.3636748966832679E-2</v>
      </c>
      <c r="I16" s="15">
        <v>14</v>
      </c>
      <c r="J16" s="16">
        <f t="shared" si="2"/>
        <v>69834</v>
      </c>
      <c r="K16" s="16">
        <f t="shared" si="1"/>
        <v>73952</v>
      </c>
      <c r="L16" s="16">
        <f t="shared" si="1"/>
        <v>78070</v>
      </c>
      <c r="M16" s="16">
        <f t="shared" si="1"/>
        <v>82188</v>
      </c>
      <c r="N16" s="16">
        <f t="shared" si="1"/>
        <v>86306</v>
      </c>
    </row>
    <row r="17" spans="6:14" ht="17" thickBot="1" x14ac:dyDescent="0.25">
      <c r="I17" s="34">
        <v>15</v>
      </c>
      <c r="J17" s="35">
        <f t="shared" si="2"/>
        <v>71893</v>
      </c>
      <c r="K17" s="35">
        <f t="shared" si="1"/>
        <v>76011</v>
      </c>
      <c r="L17" s="35">
        <f t="shared" si="1"/>
        <v>80129</v>
      </c>
      <c r="M17" s="35">
        <f t="shared" si="1"/>
        <v>84247</v>
      </c>
      <c r="N17" s="35">
        <f t="shared" si="1"/>
        <v>88365</v>
      </c>
    </row>
    <row r="18" spans="6:14" x14ac:dyDescent="0.2">
      <c r="F18" s="40" t="s">
        <v>24</v>
      </c>
      <c r="G18" s="41"/>
      <c r="I18" s="15">
        <v>16</v>
      </c>
      <c r="J18" s="16">
        <f t="shared" si="2"/>
        <v>73952</v>
      </c>
      <c r="K18" s="16">
        <f t="shared" si="1"/>
        <v>78070</v>
      </c>
      <c r="L18" s="16">
        <f t="shared" si="1"/>
        <v>82188</v>
      </c>
      <c r="M18" s="16">
        <f t="shared" si="1"/>
        <v>86306</v>
      </c>
      <c r="N18" s="16">
        <f t="shared" si="1"/>
        <v>90424</v>
      </c>
    </row>
    <row r="19" spans="6:14" x14ac:dyDescent="0.2">
      <c r="F19" s="21" t="s">
        <v>18</v>
      </c>
      <c r="G19" s="22">
        <f>'Data Validation'!C22-'Data Validation'!C16</f>
        <v>4118</v>
      </c>
      <c r="I19" s="15">
        <v>17</v>
      </c>
      <c r="J19" s="16">
        <f t="shared" si="2"/>
        <v>76011</v>
      </c>
      <c r="K19" s="16">
        <f t="shared" si="1"/>
        <v>80129</v>
      </c>
      <c r="L19" s="16">
        <f t="shared" si="1"/>
        <v>84247</v>
      </c>
      <c r="M19" s="16">
        <f t="shared" si="1"/>
        <v>88365</v>
      </c>
      <c r="N19" s="16">
        <f t="shared" si="1"/>
        <v>92483</v>
      </c>
    </row>
    <row r="20" spans="6:14" ht="17" thickBot="1" x14ac:dyDescent="0.25">
      <c r="F20" s="23" t="s">
        <v>7</v>
      </c>
      <c r="G20" s="24">
        <f>G19/'Data Validation'!C16</f>
        <v>9.1255595443868284E-2</v>
      </c>
      <c r="I20" s="34">
        <v>18</v>
      </c>
      <c r="J20" s="35">
        <f t="shared" si="2"/>
        <v>78070</v>
      </c>
      <c r="K20" s="35">
        <f t="shared" si="1"/>
        <v>82188</v>
      </c>
      <c r="L20" s="35">
        <f t="shared" si="1"/>
        <v>86306</v>
      </c>
      <c r="M20" s="35">
        <f t="shared" si="1"/>
        <v>90424</v>
      </c>
      <c r="N20" s="35">
        <f t="shared" si="1"/>
        <v>94542</v>
      </c>
    </row>
    <row r="21" spans="6:14" x14ac:dyDescent="0.2">
      <c r="I21" s="15">
        <v>19</v>
      </c>
      <c r="J21" s="16">
        <f t="shared" si="2"/>
        <v>80129</v>
      </c>
      <c r="K21" s="16">
        <f t="shared" si="1"/>
        <v>84247</v>
      </c>
      <c r="L21" s="16">
        <f t="shared" si="1"/>
        <v>88365</v>
      </c>
      <c r="M21" s="16">
        <f t="shared" si="1"/>
        <v>92483</v>
      </c>
      <c r="N21" s="57"/>
    </row>
    <row r="22" spans="6:14" x14ac:dyDescent="0.2">
      <c r="G22" s="27"/>
      <c r="I22" s="15">
        <v>20</v>
      </c>
      <c r="J22" s="16">
        <f t="shared" si="2"/>
        <v>82188</v>
      </c>
      <c r="K22" s="16">
        <f t="shared" si="1"/>
        <v>86306</v>
      </c>
      <c r="L22" s="16">
        <f t="shared" si="1"/>
        <v>90424</v>
      </c>
      <c r="M22" s="16">
        <f t="shared" si="1"/>
        <v>94542</v>
      </c>
      <c r="N22" s="57"/>
    </row>
    <row r="23" spans="6:14" x14ac:dyDescent="0.2">
      <c r="I23" s="34">
        <v>21</v>
      </c>
      <c r="J23" s="35">
        <f t="shared" si="2"/>
        <v>84247</v>
      </c>
      <c r="K23" s="35">
        <f t="shared" si="1"/>
        <v>88365</v>
      </c>
      <c r="L23" s="35">
        <f t="shared" si="1"/>
        <v>92483</v>
      </c>
      <c r="M23" s="57"/>
      <c r="N23" s="25"/>
    </row>
    <row r="24" spans="6:14" x14ac:dyDescent="0.2">
      <c r="I24" s="15">
        <v>22</v>
      </c>
      <c r="J24" s="16">
        <f t="shared" si="2"/>
        <v>86306</v>
      </c>
      <c r="K24" s="16">
        <f t="shared" si="1"/>
        <v>90424</v>
      </c>
      <c r="L24" s="16">
        <f t="shared" si="1"/>
        <v>94542</v>
      </c>
      <c r="M24" s="57"/>
      <c r="N24" s="25"/>
    </row>
    <row r="25" spans="6:14" x14ac:dyDescent="0.2">
      <c r="I25" s="15">
        <v>23</v>
      </c>
      <c r="J25" s="16">
        <f t="shared" si="2"/>
        <v>88365</v>
      </c>
      <c r="K25" s="16">
        <f t="shared" si="1"/>
        <v>92483</v>
      </c>
      <c r="L25" s="57"/>
      <c r="M25" s="25"/>
      <c r="N25" s="25"/>
    </row>
    <row r="26" spans="6:14" x14ac:dyDescent="0.2">
      <c r="I26" s="34">
        <v>24</v>
      </c>
      <c r="J26" s="35">
        <f t="shared" si="2"/>
        <v>90424</v>
      </c>
      <c r="K26" s="35">
        <f t="shared" si="1"/>
        <v>94542</v>
      </c>
      <c r="L26" s="57"/>
      <c r="M26" s="25"/>
      <c r="N26" s="25"/>
    </row>
    <row r="27" spans="6:14" x14ac:dyDescent="0.2">
      <c r="G27" s="17"/>
      <c r="I27" s="18">
        <v>25</v>
      </c>
      <c r="J27" s="16">
        <f t="shared" si="2"/>
        <v>92483</v>
      </c>
      <c r="K27" s="57"/>
      <c r="L27" s="25"/>
      <c r="M27" s="58"/>
      <c r="N27" s="25"/>
    </row>
    <row r="28" spans="6:14" x14ac:dyDescent="0.2">
      <c r="I28" s="18">
        <v>26</v>
      </c>
      <c r="J28" s="16">
        <f t="shared" si="2"/>
        <v>94542</v>
      </c>
      <c r="K28" s="57"/>
      <c r="L28" s="25"/>
      <c r="M28" s="58"/>
      <c r="N28" s="26"/>
    </row>
    <row r="29" spans="6:14" x14ac:dyDescent="0.2">
      <c r="I29" s="56"/>
      <c r="J29" s="57"/>
      <c r="M29" s="59"/>
      <c r="N29" s="26"/>
    </row>
    <row r="30" spans="6:14" x14ac:dyDescent="0.2">
      <c r="I30" s="56"/>
      <c r="J30" s="57"/>
      <c r="M30" s="59"/>
    </row>
    <row r="31" spans="6:14" x14ac:dyDescent="0.2">
      <c r="M31" s="59"/>
    </row>
  </sheetData>
  <sheetProtection algorithmName="SHA-512" hashValue="YcXFlMSRt9wZoz4qiLrJ2nxQfUZ/SJN02rUmI4zOsLNpEzDi2RvDeoGMuKdJYhORQ2Dpi+cGaxP9x02G8sBK4Q==" saltValue="UClrGdhHIH1A1/5v3FI0MQ==" spinCount="100000" sheet="1" objects="1" scenarios="1" selectLockedCells="1"/>
  <mergeCells count="10">
    <mergeCell ref="A1:F1"/>
    <mergeCell ref="A2:A3"/>
    <mergeCell ref="E2:E3"/>
    <mergeCell ref="F8:G8"/>
    <mergeCell ref="F13:G13"/>
    <mergeCell ref="F18:G18"/>
    <mergeCell ref="F2:G3"/>
    <mergeCell ref="B9:B10"/>
    <mergeCell ref="B13:B15"/>
    <mergeCell ref="B2:B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FD318B-947D-284D-B417-A818FE4FC7E6}">
          <x14:formula1>
            <xm:f>'Data Validation'!$K$2:$K$27</xm:f>
          </x14:formula1>
          <xm:sqref>G5</xm:sqref>
        </x14:dataValidation>
        <x14:dataValidation type="list" allowBlank="1" showInputMessage="1" showErrorMessage="1" xr:uid="{80495E63-8C69-2E4E-A42D-D57FFDB0F306}">
          <x14:formula1>
            <xm:f>'Data Validation'!$A$1:$A$2</xm:f>
          </x14:formula1>
          <xm:sqref>E5:E6 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18E4-2CE5-7041-84CB-2D50BBCC1C2E}">
  <dimension ref="A1:O29"/>
  <sheetViews>
    <sheetView workbookViewId="0">
      <selection sqref="A1:XFD1048576"/>
    </sheetView>
  </sheetViews>
  <sheetFormatPr baseColWidth="10" defaultColWidth="10.5" defaultRowHeight="16" x14ac:dyDescent="0.2"/>
  <cols>
    <col min="1" max="1" width="14.83203125" bestFit="1" customWidth="1"/>
    <col min="2" max="2" width="9.83203125" bestFit="1" customWidth="1"/>
    <col min="3" max="3" width="13" bestFit="1" customWidth="1"/>
    <col min="4" max="4" width="15.1640625" bestFit="1" customWidth="1"/>
    <col min="5" max="5" width="13" bestFit="1" customWidth="1"/>
    <col min="6" max="6" width="14.5" bestFit="1" customWidth="1"/>
    <col min="7" max="7" width="17.5" customWidth="1"/>
    <col min="8" max="8" width="13.1640625" bestFit="1" customWidth="1"/>
    <col min="9" max="9" width="12.5" bestFit="1" customWidth="1"/>
    <col min="11" max="11" width="12.5" bestFit="1" customWidth="1"/>
    <col min="12" max="12" width="11.5" bestFit="1" customWidth="1"/>
    <col min="13" max="13" width="11.1640625" style="11" bestFit="1" customWidth="1"/>
    <col min="14" max="15" width="11.1640625" bestFit="1" customWidth="1"/>
  </cols>
  <sheetData>
    <row r="1" spans="1:15" x14ac:dyDescent="0.2">
      <c r="A1" t="s">
        <v>8</v>
      </c>
      <c r="C1" t="s">
        <v>9</v>
      </c>
      <c r="D1" t="s">
        <v>10</v>
      </c>
      <c r="F1" t="s">
        <v>11</v>
      </c>
      <c r="G1" t="s">
        <v>12</v>
      </c>
      <c r="K1" t="s">
        <v>46</v>
      </c>
      <c r="L1" t="s">
        <v>47</v>
      </c>
      <c r="M1" s="11" t="s">
        <v>53</v>
      </c>
      <c r="N1" t="s">
        <v>54</v>
      </c>
      <c r="O1" t="s">
        <v>54</v>
      </c>
    </row>
    <row r="2" spans="1:15" x14ac:dyDescent="0.2">
      <c r="A2" t="s">
        <v>6</v>
      </c>
      <c r="C2" s="11">
        <v>2059</v>
      </c>
      <c r="K2" s="36">
        <f>ROUND(L2*IF('2025-26 Salary Calculator'!$C$6="Y",1.025,1),0)</f>
        <v>43067</v>
      </c>
      <c r="L2" s="16">
        <v>43067</v>
      </c>
      <c r="M2" s="11">
        <f t="shared" ref="M2:M29" si="0">ROUND((L3*1.025),0)</f>
        <v>46254</v>
      </c>
      <c r="N2" s="11">
        <f>ROUND((L4*1.03),0)</f>
        <v>48601</v>
      </c>
      <c r="O2" s="11">
        <f>ROUND((L2*1.03),0)</f>
        <v>44359</v>
      </c>
    </row>
    <row r="3" spans="1:15" x14ac:dyDescent="0.2">
      <c r="C3" s="11">
        <f>C2*(1+D3)</f>
        <v>2110.4749999999999</v>
      </c>
      <c r="D3" s="7">
        <v>2.5000000000000001E-2</v>
      </c>
      <c r="K3" s="36">
        <f>ROUND(L3*IF('2025-26 Salary Calculator'!$C$6="Y",1.025,1),0)</f>
        <v>45126</v>
      </c>
      <c r="L3" s="16">
        <f>L2+2059</f>
        <v>45126</v>
      </c>
      <c r="M3" s="11">
        <f t="shared" si="0"/>
        <v>48365</v>
      </c>
      <c r="N3" s="11">
        <f>ROUND((L5*1.03),0)</f>
        <v>50721</v>
      </c>
      <c r="O3" s="11">
        <f t="shared" ref="O3:O29" si="1">ROUND((L3*1.03),0)</f>
        <v>46480</v>
      </c>
    </row>
    <row r="4" spans="1:15" x14ac:dyDescent="0.2">
      <c r="C4" s="11">
        <f>C2*(1+D4)</f>
        <v>2120.77</v>
      </c>
      <c r="D4" s="7">
        <v>0.03</v>
      </c>
      <c r="K4" s="36">
        <f>ROUND(L4*IF('2025-26 Salary Calculator'!$C$6="Y",1.025,1),0)</f>
        <v>47185</v>
      </c>
      <c r="L4" s="35">
        <f t="shared" ref="L4:L27" si="2">L3+2059</f>
        <v>47185</v>
      </c>
      <c r="M4" s="11">
        <f t="shared" si="0"/>
        <v>50475</v>
      </c>
      <c r="N4" s="11">
        <f>ROUND((L6*1.03),0)</f>
        <v>52842</v>
      </c>
      <c r="O4" s="11">
        <f t="shared" si="1"/>
        <v>48601</v>
      </c>
    </row>
    <row r="5" spans="1:15" x14ac:dyDescent="0.2">
      <c r="C5" s="11"/>
      <c r="D5" s="7"/>
      <c r="E5" s="11"/>
      <c r="F5" s="11"/>
      <c r="G5" s="11"/>
      <c r="K5" s="36">
        <f>ROUND(L5*IF('2025-26 Salary Calculator'!$C$6="Y",1.025,1),0)</f>
        <v>49244</v>
      </c>
      <c r="L5" s="16">
        <f t="shared" si="2"/>
        <v>49244</v>
      </c>
      <c r="M5" s="11">
        <f t="shared" si="0"/>
        <v>52586</v>
      </c>
      <c r="N5" s="11">
        <f>ROUND((L7*1.03),0)</f>
        <v>54963</v>
      </c>
      <c r="O5" s="11">
        <f t="shared" si="1"/>
        <v>50721</v>
      </c>
    </row>
    <row r="6" spans="1:15" x14ac:dyDescent="0.2">
      <c r="A6" t="s">
        <v>22</v>
      </c>
      <c r="B6" s="10" t="str">
        <f>'2025-26 Salary Calculator'!C5</f>
        <v>Y</v>
      </c>
      <c r="C6">
        <f>IF(B6="Y",1,3)</f>
        <v>1</v>
      </c>
      <c r="D6" s="11"/>
      <c r="E6" s="11"/>
      <c r="K6" s="36">
        <f>ROUND(L6*IF('2025-26 Salary Calculator'!$C$6="Y",1.025,1),0)</f>
        <v>51303</v>
      </c>
      <c r="L6" s="16">
        <f t="shared" si="2"/>
        <v>51303</v>
      </c>
      <c r="M6" s="11">
        <f t="shared" si="0"/>
        <v>54696</v>
      </c>
      <c r="N6" s="11">
        <f>ROUND((L8*1.03),0)</f>
        <v>57084</v>
      </c>
      <c r="O6" s="11">
        <f t="shared" si="1"/>
        <v>52842</v>
      </c>
    </row>
    <row r="7" spans="1:15" x14ac:dyDescent="0.2">
      <c r="A7" t="s">
        <v>32</v>
      </c>
      <c r="B7" s="10" t="str">
        <f>'2025-26 Salary Calculator'!C6</f>
        <v>N</v>
      </c>
      <c r="C7">
        <f>IF(B7="Y",2,1)</f>
        <v>1</v>
      </c>
      <c r="E7" s="11"/>
      <c r="F7" s="11"/>
      <c r="K7" s="36">
        <f>ROUND(L7*IF('2025-26 Salary Calculator'!$C$6="Y",1.025,1),0)</f>
        <v>53362</v>
      </c>
      <c r="L7" s="35">
        <f t="shared" si="2"/>
        <v>53362</v>
      </c>
      <c r="M7" s="11">
        <f t="shared" si="0"/>
        <v>56807</v>
      </c>
      <c r="N7" s="11">
        <f>ROUND((L9*1.03),0)</f>
        <v>59204</v>
      </c>
      <c r="O7" s="11">
        <f t="shared" si="1"/>
        <v>54963</v>
      </c>
    </row>
    <row r="8" spans="1:15" x14ac:dyDescent="0.2">
      <c r="B8" s="10"/>
      <c r="C8">
        <f>C6*C7</f>
        <v>1</v>
      </c>
      <c r="D8" s="11"/>
      <c r="E8" s="11"/>
      <c r="F8" s="11"/>
      <c r="K8" s="36">
        <f>ROUND(L8*IF('2025-26 Salary Calculator'!$C$6="Y",1.025,1),0)</f>
        <v>55421</v>
      </c>
      <c r="L8" s="16">
        <f t="shared" si="2"/>
        <v>55421</v>
      </c>
      <c r="M8" s="11">
        <f t="shared" si="0"/>
        <v>58917</v>
      </c>
      <c r="N8" s="11">
        <f>ROUND((L10*1.03),0)</f>
        <v>61325</v>
      </c>
      <c r="O8" s="11">
        <f t="shared" si="1"/>
        <v>57084</v>
      </c>
    </row>
    <row r="9" spans="1:15" x14ac:dyDescent="0.2">
      <c r="B9" s="10"/>
      <c r="D9" s="11"/>
      <c r="E9" s="11"/>
      <c r="F9" s="11"/>
      <c r="K9" s="36">
        <f>ROUND(L9*IF('2025-26 Salary Calculator'!$C$6="Y",1.025,1),0)</f>
        <v>57480</v>
      </c>
      <c r="L9" s="16">
        <f t="shared" si="2"/>
        <v>57480</v>
      </c>
      <c r="M9" s="11">
        <f t="shared" si="0"/>
        <v>61027</v>
      </c>
      <c r="N9" s="11">
        <f>ROUND((L11*1.03),0)</f>
        <v>63446</v>
      </c>
      <c r="O9" s="11">
        <f t="shared" si="1"/>
        <v>59204</v>
      </c>
    </row>
    <row r="10" spans="1:15" x14ac:dyDescent="0.2">
      <c r="A10" t="s">
        <v>20</v>
      </c>
      <c r="B10" s="11">
        <f>'2025-26 Salary Calculator'!G5</f>
        <v>45126</v>
      </c>
      <c r="C10" s="11" t="s">
        <v>35</v>
      </c>
      <c r="D10" t="s">
        <v>27</v>
      </c>
      <c r="E10" t="s">
        <v>26</v>
      </c>
      <c r="F10" t="s">
        <v>41</v>
      </c>
      <c r="G10" t="s">
        <v>28</v>
      </c>
      <c r="H10" t="s">
        <v>29</v>
      </c>
      <c r="I10" t="s">
        <v>42</v>
      </c>
      <c r="K10" s="36">
        <f>ROUND(L10*IF('2025-26 Salary Calculator'!$C$6="Y",1.025,1),0)</f>
        <v>59539</v>
      </c>
      <c r="L10" s="35">
        <f t="shared" si="2"/>
        <v>59539</v>
      </c>
      <c r="M10" s="11">
        <f t="shared" si="0"/>
        <v>63138</v>
      </c>
      <c r="N10" s="11">
        <f>ROUND((L12*1.03),0)</f>
        <v>65567</v>
      </c>
      <c r="O10" s="11">
        <f t="shared" si="1"/>
        <v>61325</v>
      </c>
    </row>
    <row r="11" spans="1:15" x14ac:dyDescent="0.2">
      <c r="A11" t="s">
        <v>25</v>
      </c>
      <c r="B11" s="10">
        <v>1</v>
      </c>
      <c r="C11" s="28">
        <f>$B$10</f>
        <v>45126</v>
      </c>
      <c r="D11" s="11">
        <f>$B$10+$C$2</f>
        <v>47185</v>
      </c>
      <c r="E11" s="11">
        <f>D11-C11</f>
        <v>2059</v>
      </c>
      <c r="F11" s="7">
        <f>E11/C11</f>
        <v>4.5627797721934142E-2</v>
      </c>
      <c r="G11" s="11">
        <f>D11+$C$2</f>
        <v>49244</v>
      </c>
      <c r="H11" s="11">
        <f>G11-D11</f>
        <v>2059</v>
      </c>
      <c r="I11" s="7">
        <f>H11/D11</f>
        <v>4.3636748966832679E-2</v>
      </c>
      <c r="K11" s="36">
        <f>ROUND(L11*IF('2025-26 Salary Calculator'!$C$6="Y",1.025,1),0)</f>
        <v>61598</v>
      </c>
      <c r="L11" s="16">
        <f t="shared" si="2"/>
        <v>61598</v>
      </c>
      <c r="M11" s="11">
        <f t="shared" si="0"/>
        <v>65248</v>
      </c>
      <c r="N11" s="11">
        <f>ROUND((L13*1.03),0)</f>
        <v>67687</v>
      </c>
      <c r="O11" s="11">
        <f t="shared" si="1"/>
        <v>63446</v>
      </c>
    </row>
    <row r="12" spans="1:15" x14ac:dyDescent="0.2">
      <c r="A12" t="s">
        <v>23</v>
      </c>
      <c r="B12">
        <v>2</v>
      </c>
      <c r="C12" s="28">
        <f t="shared" ref="C12:C14" si="3">$B$10</f>
        <v>45126</v>
      </c>
      <c r="D12" s="11">
        <f>VLOOKUP(C12,$K$1:$N$29,3,FALSE)</f>
        <v>48365</v>
      </c>
      <c r="E12" s="11">
        <f>D12-C12</f>
        <v>3239</v>
      </c>
      <c r="F12" s="7">
        <f>E12/C12</f>
        <v>7.1776802730133399E-2</v>
      </c>
      <c r="G12" s="11">
        <f>VLOOKUP(C12,$K$1:$N$29,4,FALSE)</f>
        <v>50721</v>
      </c>
      <c r="H12" s="11">
        <f>G12-D12</f>
        <v>2356</v>
      </c>
      <c r="I12" s="7">
        <f>H12/D12</f>
        <v>4.8712912229918331E-2</v>
      </c>
      <c r="K12" s="36">
        <f>ROUND(L12*IF('2025-26 Salary Calculator'!$C$6="Y",1.025,1),0)</f>
        <v>63657</v>
      </c>
      <c r="L12" s="16">
        <f t="shared" si="2"/>
        <v>63657</v>
      </c>
      <c r="M12" s="11">
        <f t="shared" si="0"/>
        <v>67359</v>
      </c>
      <c r="N12" s="11">
        <f>ROUND((L14*1.03),0)</f>
        <v>69808</v>
      </c>
      <c r="O12" s="11">
        <f t="shared" si="1"/>
        <v>65567</v>
      </c>
    </row>
    <row r="13" spans="1:15" x14ac:dyDescent="0.2">
      <c r="A13" t="s">
        <v>31</v>
      </c>
      <c r="B13">
        <v>3</v>
      </c>
      <c r="C13" s="28">
        <f t="shared" si="3"/>
        <v>45126</v>
      </c>
      <c r="D13" s="11">
        <f>C13</f>
        <v>45126</v>
      </c>
      <c r="E13" s="29" t="s">
        <v>36</v>
      </c>
      <c r="F13" s="29" t="s">
        <v>36</v>
      </c>
      <c r="G13" s="11">
        <f>D13+$C$2</f>
        <v>47185</v>
      </c>
      <c r="H13" s="11">
        <f>G13-D13</f>
        <v>2059</v>
      </c>
      <c r="I13" s="7">
        <f>H13/D13</f>
        <v>4.5627797721934142E-2</v>
      </c>
      <c r="K13" s="36">
        <f>ROUND(L13*IF('2025-26 Salary Calculator'!$C$6="Y",1.025,1),0)</f>
        <v>65716</v>
      </c>
      <c r="L13" s="35">
        <f t="shared" si="2"/>
        <v>65716</v>
      </c>
      <c r="M13" s="11">
        <f t="shared" si="0"/>
        <v>69469</v>
      </c>
      <c r="N13" s="11">
        <f>ROUND((L15*1.03),0)</f>
        <v>71929</v>
      </c>
      <c r="O13" s="11">
        <f t="shared" si="1"/>
        <v>67687</v>
      </c>
    </row>
    <row r="14" spans="1:15" x14ac:dyDescent="0.2">
      <c r="A14" t="s">
        <v>30</v>
      </c>
      <c r="B14" s="10">
        <v>6</v>
      </c>
      <c r="C14" s="28">
        <f t="shared" si="3"/>
        <v>45126</v>
      </c>
      <c r="D14" s="11">
        <f>C14</f>
        <v>45126</v>
      </c>
      <c r="E14" s="29" t="s">
        <v>36</v>
      </c>
      <c r="F14" s="29" t="s">
        <v>36</v>
      </c>
      <c r="G14" s="11">
        <f>VLOOKUP(C14,$K$1:$O$29,5,FALSE)</f>
        <v>46480</v>
      </c>
      <c r="H14" s="11">
        <f>G14-D14</f>
        <v>1354</v>
      </c>
      <c r="I14" s="7">
        <f>H14/D14</f>
        <v>3.0004875238221866E-2</v>
      </c>
      <c r="K14" s="36">
        <f>ROUND(L14*IF('2025-26 Salary Calculator'!$C$6="Y",1.025,1),0)</f>
        <v>67775</v>
      </c>
      <c r="L14" s="16">
        <f t="shared" si="2"/>
        <v>67775</v>
      </c>
      <c r="M14" s="11">
        <f t="shared" si="0"/>
        <v>71580</v>
      </c>
      <c r="N14" s="11">
        <f>ROUND((L16*1.03),0)</f>
        <v>74050</v>
      </c>
      <c r="O14" s="11">
        <f t="shared" si="1"/>
        <v>69808</v>
      </c>
    </row>
    <row r="15" spans="1:15" x14ac:dyDescent="0.2">
      <c r="B15" s="10"/>
      <c r="C15" s="29"/>
      <c r="D15" s="11"/>
      <c r="E15" s="11"/>
      <c r="F15" s="29"/>
      <c r="G15" s="11"/>
      <c r="H15" s="11"/>
      <c r="I15" s="7"/>
      <c r="K15" s="36">
        <f>ROUND(L15*IF('2025-26 Salary Calculator'!$C$6="Y",1.025,1),0)</f>
        <v>69834</v>
      </c>
      <c r="L15" s="16">
        <f t="shared" si="2"/>
        <v>69834</v>
      </c>
      <c r="M15" s="11">
        <f t="shared" si="0"/>
        <v>73690</v>
      </c>
      <c r="N15" s="11">
        <f>ROUND((L17*1.03),0)</f>
        <v>76171</v>
      </c>
      <c r="O15" s="11">
        <f t="shared" si="1"/>
        <v>71929</v>
      </c>
    </row>
    <row r="16" spans="1:15" x14ac:dyDescent="0.2">
      <c r="A16" t="s">
        <v>43</v>
      </c>
      <c r="B16" s="10"/>
      <c r="C16" s="28">
        <f>VLOOKUP($C$8,$B$11:$I$14,2,FALSE)</f>
        <v>45126</v>
      </c>
      <c r="D16" s="11"/>
      <c r="E16" s="11"/>
      <c r="F16" s="29"/>
      <c r="G16" s="11"/>
      <c r="H16" s="11"/>
      <c r="I16" s="7"/>
      <c r="K16" s="36">
        <f>ROUND(L16*IF('2025-26 Salary Calculator'!$C$6="Y",1.025,1),0)</f>
        <v>71893</v>
      </c>
      <c r="L16" s="35">
        <f t="shared" si="2"/>
        <v>71893</v>
      </c>
      <c r="M16" s="11">
        <f t="shared" si="0"/>
        <v>75801</v>
      </c>
      <c r="N16" s="11">
        <f>ROUND((L18*1.03),0)</f>
        <v>78291</v>
      </c>
      <c r="O16" s="11">
        <f t="shared" si="1"/>
        <v>74050</v>
      </c>
    </row>
    <row r="17" spans="1:15" x14ac:dyDescent="0.2">
      <c r="B17" s="10"/>
      <c r="C17" s="11"/>
      <c r="D17" s="11"/>
      <c r="E17" s="11"/>
      <c r="F17" s="11"/>
      <c r="K17" s="36">
        <f>ROUND(L17*IF('2025-26 Salary Calculator'!$C$6="Y",1.025,1),0)</f>
        <v>73952</v>
      </c>
      <c r="L17" s="16">
        <f t="shared" si="2"/>
        <v>73952</v>
      </c>
      <c r="M17" s="11">
        <f t="shared" si="0"/>
        <v>77911</v>
      </c>
      <c r="N17" s="11">
        <f>ROUND((L19*1.03),0)</f>
        <v>80412</v>
      </c>
      <c r="O17" s="11">
        <f t="shared" si="1"/>
        <v>76171</v>
      </c>
    </row>
    <row r="18" spans="1:15" x14ac:dyDescent="0.2">
      <c r="A18" t="s">
        <v>33</v>
      </c>
      <c r="C18" s="11">
        <f>VLOOKUP($C$8,$B$11:$I$14,3,FALSE)</f>
        <v>47185</v>
      </c>
      <c r="D18" s="11"/>
      <c r="E18" s="11"/>
      <c r="F18" s="11"/>
      <c r="K18" s="36">
        <f>ROUND(L18*IF('2025-26 Salary Calculator'!$C$6="Y",1.025,1),0)</f>
        <v>76011</v>
      </c>
      <c r="L18" s="16">
        <f t="shared" si="2"/>
        <v>76011</v>
      </c>
      <c r="M18" s="11">
        <f t="shared" si="0"/>
        <v>80022</v>
      </c>
      <c r="N18" s="11">
        <f>ROUND((L20*1.03),0)</f>
        <v>82533</v>
      </c>
      <c r="O18" s="11">
        <f t="shared" si="1"/>
        <v>78291</v>
      </c>
    </row>
    <row r="19" spans="1:15" x14ac:dyDescent="0.2">
      <c r="A19" t="s">
        <v>34</v>
      </c>
      <c r="C19" s="11">
        <f>VLOOKUP($C$8,$B$11:$I$14,4,FALSE)</f>
        <v>2059</v>
      </c>
      <c r="D19" s="11"/>
      <c r="F19" s="11"/>
      <c r="K19" s="36">
        <f>ROUND(L19*IF('2025-26 Salary Calculator'!$C$6="Y",1.025,1),0)</f>
        <v>78070</v>
      </c>
      <c r="L19" s="35">
        <f t="shared" si="2"/>
        <v>78070</v>
      </c>
      <c r="M19" s="11">
        <f t="shared" si="0"/>
        <v>82132</v>
      </c>
      <c r="N19" s="11">
        <f>ROUND((L21*1.03),0)</f>
        <v>84654</v>
      </c>
      <c r="O19" s="11">
        <f t="shared" si="1"/>
        <v>80412</v>
      </c>
    </row>
    <row r="20" spans="1:15" x14ac:dyDescent="0.2">
      <c r="A20" s="11" t="s">
        <v>37</v>
      </c>
      <c r="C20" s="32">
        <f>VLOOKUP($C$8,$B$11:$I$14,5,FALSE)</f>
        <v>4.5627797721934142E-2</v>
      </c>
      <c r="K20" s="36">
        <f>ROUND(L20*IF('2025-26 Salary Calculator'!$C$6="Y",1.025,1),0)</f>
        <v>80129</v>
      </c>
      <c r="L20" s="16">
        <f t="shared" si="2"/>
        <v>80129</v>
      </c>
      <c r="M20" s="11">
        <f t="shared" si="0"/>
        <v>84243</v>
      </c>
      <c r="N20" s="11">
        <f>ROUND((L22*1.03),0)</f>
        <v>86774</v>
      </c>
      <c r="O20" s="11">
        <f t="shared" si="1"/>
        <v>82533</v>
      </c>
    </row>
    <row r="21" spans="1:15" x14ac:dyDescent="0.2">
      <c r="K21" s="36">
        <f>ROUND(L21*IF('2025-26 Salary Calculator'!$C$6="Y",1.025,1),0)</f>
        <v>82188</v>
      </c>
      <c r="L21" s="16">
        <f t="shared" si="2"/>
        <v>82188</v>
      </c>
      <c r="M21" s="11">
        <f t="shared" si="0"/>
        <v>86353</v>
      </c>
      <c r="N21" s="11">
        <f>ROUND((L23*1.03),0)</f>
        <v>88895</v>
      </c>
      <c r="O21" s="11">
        <f t="shared" si="1"/>
        <v>84654</v>
      </c>
    </row>
    <row r="22" spans="1:15" x14ac:dyDescent="0.2">
      <c r="A22" t="s">
        <v>38</v>
      </c>
      <c r="C22" s="11">
        <f>VLOOKUP($C$8,$B$11:$I$14,6,FALSE)</f>
        <v>49244</v>
      </c>
      <c r="K22" s="36">
        <f>ROUND(L22*IF('2025-26 Salary Calculator'!$C$6="Y",1.025,1),0)</f>
        <v>84247</v>
      </c>
      <c r="L22" s="35">
        <f t="shared" si="2"/>
        <v>84247</v>
      </c>
      <c r="M22" s="11">
        <f t="shared" si="0"/>
        <v>88464</v>
      </c>
      <c r="N22" s="11">
        <f>ROUND((L24*1.03),0)</f>
        <v>91016</v>
      </c>
      <c r="O22" s="11">
        <f t="shared" si="1"/>
        <v>86774</v>
      </c>
    </row>
    <row r="23" spans="1:15" x14ac:dyDescent="0.2">
      <c r="A23" t="s">
        <v>39</v>
      </c>
      <c r="C23" s="11">
        <f>VLOOKUP($C$8,$B$11:$I$14,7,FALSE)</f>
        <v>2059</v>
      </c>
      <c r="K23" s="36">
        <f>ROUND(L23*IF('2025-26 Salary Calculator'!$C$6="Y",1.025,1),0)</f>
        <v>86306</v>
      </c>
      <c r="L23" s="16">
        <f t="shared" si="2"/>
        <v>86306</v>
      </c>
      <c r="M23" s="11">
        <f t="shared" si="0"/>
        <v>90574</v>
      </c>
      <c r="N23" s="11">
        <f>ROUND((L25*1.03),0)</f>
        <v>93137</v>
      </c>
      <c r="O23" s="11">
        <f t="shared" si="1"/>
        <v>88895</v>
      </c>
    </row>
    <row r="24" spans="1:15" x14ac:dyDescent="0.2">
      <c r="A24" t="s">
        <v>40</v>
      </c>
      <c r="C24" s="7">
        <f>VLOOKUP($C$8,$B$11:$I$14,8,FALSE)</f>
        <v>4.3636748966832679E-2</v>
      </c>
      <c r="K24" s="36">
        <f>ROUND(L24*IF('2025-26 Salary Calculator'!$C$6="Y",1.025,1),0)</f>
        <v>88365</v>
      </c>
      <c r="L24" s="16">
        <f t="shared" si="2"/>
        <v>88365</v>
      </c>
      <c r="M24" s="11">
        <f t="shared" si="0"/>
        <v>92685</v>
      </c>
      <c r="N24" s="11">
        <f>ROUND((L26*1.03),0)</f>
        <v>95257</v>
      </c>
      <c r="O24" s="11">
        <f t="shared" si="1"/>
        <v>91016</v>
      </c>
    </row>
    <row r="25" spans="1:15" x14ac:dyDescent="0.2">
      <c r="K25" s="36">
        <f>ROUND(L25*IF('2025-26 Salary Calculator'!$C$6="Y",1.025,1),0)</f>
        <v>90424</v>
      </c>
      <c r="L25" s="35">
        <f t="shared" si="2"/>
        <v>90424</v>
      </c>
      <c r="M25" s="11">
        <f t="shared" si="0"/>
        <v>94795</v>
      </c>
      <c r="N25" s="11">
        <f>ROUND((L27*1.03),0)</f>
        <v>97378</v>
      </c>
      <c r="O25" s="11">
        <f t="shared" si="1"/>
        <v>93137</v>
      </c>
    </row>
    <row r="26" spans="1:15" x14ac:dyDescent="0.2">
      <c r="K26" s="36">
        <f>ROUND(L26*IF('2025-26 Salary Calculator'!$C$6="Y",1.025,1),0)</f>
        <v>92483</v>
      </c>
      <c r="L26" s="16">
        <f t="shared" si="2"/>
        <v>92483</v>
      </c>
      <c r="M26" s="11">
        <f t="shared" si="0"/>
        <v>96906</v>
      </c>
      <c r="N26" s="11">
        <f>ROUND((L28*1.03),0)</f>
        <v>99499</v>
      </c>
      <c r="O26" s="11">
        <f t="shared" si="1"/>
        <v>95257</v>
      </c>
    </row>
    <row r="27" spans="1:15" x14ac:dyDescent="0.2">
      <c r="K27" s="36">
        <f>ROUND(L27*IF('2025-26 Salary Calculator'!$C$6="Y",1.025,1),0)</f>
        <v>94542</v>
      </c>
      <c r="L27" s="16">
        <f t="shared" si="2"/>
        <v>94542</v>
      </c>
      <c r="M27" s="11">
        <f t="shared" si="0"/>
        <v>99016</v>
      </c>
      <c r="N27" s="11">
        <f>ROUND((L29*1.03),0)</f>
        <v>101620</v>
      </c>
      <c r="O27" s="11">
        <f t="shared" si="1"/>
        <v>97378</v>
      </c>
    </row>
    <row r="28" spans="1:15" x14ac:dyDescent="0.2">
      <c r="K28" s="36">
        <f>ROUND(L28*IF('2025-26 Salary Calculator'!$C$6="Y",1.025,1),0)</f>
        <v>96601</v>
      </c>
      <c r="L28" s="11">
        <v>96601</v>
      </c>
      <c r="M28" s="11">
        <f t="shared" si="0"/>
        <v>101127</v>
      </c>
      <c r="N28" s="11"/>
      <c r="O28" s="11"/>
    </row>
    <row r="29" spans="1:15" x14ac:dyDescent="0.2">
      <c r="K29" s="36">
        <f>ROUND(L29*IF('2025-26 Salary Calculator'!$C$6="Y",1.025,1),0)</f>
        <v>98660</v>
      </c>
      <c r="L29" s="11">
        <v>98660</v>
      </c>
      <c r="N29" s="11"/>
      <c r="O29" s="11"/>
    </row>
  </sheetData>
  <sheetProtection algorithmName="SHA-512" hashValue="eBShN11C2AHuOsk7bndApR9qtvfPkFcVCvFY7qxRz3N9pLarb3XjeGPNchGgWWXKJtNoxEMs6JeRWhuJQW101A==" saltValue="Ps0urLZq1SBmpiyFAI5ZAQ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4FAA-27AF-0841-985A-F9364C22D268}">
  <dimension ref="A1:M94"/>
  <sheetViews>
    <sheetView workbookViewId="0">
      <selection activeCell="I3" sqref="I3:I30"/>
    </sheetView>
  </sheetViews>
  <sheetFormatPr baseColWidth="10" defaultColWidth="10.5" defaultRowHeight="16" x14ac:dyDescent="0.2"/>
  <cols>
    <col min="1" max="1" width="9.1640625" bestFit="1" customWidth="1"/>
    <col min="2" max="3" width="11.5" bestFit="1" customWidth="1"/>
    <col min="4" max="5" width="12" bestFit="1" customWidth="1"/>
    <col min="6" max="6" width="11.5" bestFit="1" customWidth="1"/>
    <col min="9" max="9" width="13.1640625" bestFit="1" customWidth="1"/>
    <col min="10" max="10" width="11.5" bestFit="1" customWidth="1"/>
    <col min="11" max="11" width="12" bestFit="1" customWidth="1"/>
    <col min="12" max="12" width="12.1640625" bestFit="1" customWidth="1"/>
    <col min="13" max="13" width="11.6640625" bestFit="1" customWidth="1"/>
  </cols>
  <sheetData>
    <row r="1" spans="1:13" x14ac:dyDescent="0.2">
      <c r="A1" s="60" t="s">
        <v>58</v>
      </c>
      <c r="B1" s="60" t="s">
        <v>55</v>
      </c>
      <c r="D1" s="2"/>
      <c r="E1" s="2"/>
      <c r="F1" s="2"/>
      <c r="H1" s="60" t="s">
        <v>58</v>
      </c>
      <c r="I1" s="60" t="s">
        <v>56</v>
      </c>
      <c r="K1" s="2"/>
      <c r="L1" s="2"/>
      <c r="M1" s="2"/>
    </row>
    <row r="2" spans="1:13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H2" s="3" t="s">
        <v>0</v>
      </c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</row>
    <row r="3" spans="1:13" x14ac:dyDescent="0.2">
      <c r="A3" s="5">
        <v>1</v>
      </c>
      <c r="B3" s="6">
        <v>43067</v>
      </c>
      <c r="C3" s="11">
        <f>B5</f>
        <v>47185</v>
      </c>
      <c r="D3" s="11">
        <f t="shared" ref="D3:F3" si="0">C5</f>
        <v>51303</v>
      </c>
      <c r="E3" s="11">
        <f t="shared" si="0"/>
        <v>55421</v>
      </c>
      <c r="F3" s="11">
        <f t="shared" si="0"/>
        <v>59539</v>
      </c>
      <c r="H3" s="5">
        <v>1</v>
      </c>
      <c r="I3" s="11">
        <f>ROUND((B3*1.03),0)</f>
        <v>44359</v>
      </c>
      <c r="J3" s="11">
        <f>I5</f>
        <v>48601</v>
      </c>
      <c r="K3" s="11">
        <f t="shared" ref="K3:M3" si="1">J5</f>
        <v>52842</v>
      </c>
      <c r="L3" s="11">
        <f t="shared" si="1"/>
        <v>57084</v>
      </c>
      <c r="M3" s="11">
        <f t="shared" si="1"/>
        <v>61325</v>
      </c>
    </row>
    <row r="4" spans="1:13" x14ac:dyDescent="0.2">
      <c r="A4" s="5">
        <v>2</v>
      </c>
      <c r="B4" s="6">
        <v>45126</v>
      </c>
      <c r="C4" s="11">
        <f t="shared" ref="C4:F4" si="2">B6</f>
        <v>49244</v>
      </c>
      <c r="D4" s="11">
        <f t="shared" ref="D4:F4" si="3">C6</f>
        <v>53362</v>
      </c>
      <c r="E4" s="11">
        <f t="shared" si="3"/>
        <v>57480</v>
      </c>
      <c r="F4" s="11">
        <f t="shared" si="3"/>
        <v>61598</v>
      </c>
      <c r="H4" s="5">
        <v>2</v>
      </c>
      <c r="I4" s="11">
        <f t="shared" ref="I4:I30" si="4">ROUND((B4*1.03),0)</f>
        <v>46480</v>
      </c>
      <c r="J4" s="11">
        <f t="shared" ref="J4:M4" si="5">I6</f>
        <v>50721</v>
      </c>
      <c r="K4" s="11">
        <f t="shared" si="5"/>
        <v>54963</v>
      </c>
      <c r="L4" s="11">
        <f t="shared" si="5"/>
        <v>59204</v>
      </c>
      <c r="M4" s="11">
        <f t="shared" si="5"/>
        <v>63446</v>
      </c>
    </row>
    <row r="5" spans="1:13" x14ac:dyDescent="0.2">
      <c r="A5" s="5">
        <v>3</v>
      </c>
      <c r="B5" s="6">
        <v>47185</v>
      </c>
      <c r="C5" s="11">
        <f t="shared" ref="C5:F5" si="6">B7</f>
        <v>51303</v>
      </c>
      <c r="D5" s="11">
        <f t="shared" ref="D5:F5" si="7">C7</f>
        <v>55421</v>
      </c>
      <c r="E5" s="11">
        <f t="shared" si="7"/>
        <v>59539</v>
      </c>
      <c r="F5" s="11">
        <f t="shared" si="7"/>
        <v>63657</v>
      </c>
      <c r="H5" s="5">
        <v>3</v>
      </c>
      <c r="I5" s="11">
        <f t="shared" si="4"/>
        <v>48601</v>
      </c>
      <c r="J5" s="11">
        <f t="shared" ref="J5:M5" si="8">I7</f>
        <v>52842</v>
      </c>
      <c r="K5" s="11">
        <f t="shared" si="8"/>
        <v>57084</v>
      </c>
      <c r="L5" s="11">
        <f t="shared" si="8"/>
        <v>61325</v>
      </c>
      <c r="M5" s="11">
        <f t="shared" si="8"/>
        <v>65567</v>
      </c>
    </row>
    <row r="6" spans="1:13" x14ac:dyDescent="0.2">
      <c r="A6" s="5">
        <v>4</v>
      </c>
      <c r="B6" s="6">
        <v>49244</v>
      </c>
      <c r="C6" s="11">
        <f t="shared" ref="C6:F6" si="9">B8</f>
        <v>53362</v>
      </c>
      <c r="D6" s="11">
        <f t="shared" ref="D6:F6" si="10">C8</f>
        <v>57480</v>
      </c>
      <c r="E6" s="11">
        <f t="shared" si="10"/>
        <v>61598</v>
      </c>
      <c r="F6" s="11">
        <f t="shared" si="10"/>
        <v>65716</v>
      </c>
      <c r="H6" s="5">
        <v>4</v>
      </c>
      <c r="I6" s="11">
        <f t="shared" si="4"/>
        <v>50721</v>
      </c>
      <c r="J6" s="11">
        <f t="shared" ref="J6:M6" si="11">I8</f>
        <v>54963</v>
      </c>
      <c r="K6" s="11">
        <f t="shared" si="11"/>
        <v>59204</v>
      </c>
      <c r="L6" s="11">
        <f t="shared" si="11"/>
        <v>63446</v>
      </c>
      <c r="M6" s="11">
        <f t="shared" si="11"/>
        <v>67687</v>
      </c>
    </row>
    <row r="7" spans="1:13" x14ac:dyDescent="0.2">
      <c r="A7" s="5">
        <v>5</v>
      </c>
      <c r="B7" s="6">
        <v>51303</v>
      </c>
      <c r="C7" s="11">
        <f t="shared" ref="C7:F7" si="12">B9</f>
        <v>55421</v>
      </c>
      <c r="D7" s="11">
        <f t="shared" ref="D7:F7" si="13">C9</f>
        <v>59539</v>
      </c>
      <c r="E7" s="11">
        <f t="shared" si="13"/>
        <v>63657</v>
      </c>
      <c r="F7" s="11">
        <f t="shared" si="13"/>
        <v>67775</v>
      </c>
      <c r="H7" s="5">
        <v>5</v>
      </c>
      <c r="I7" s="11">
        <f t="shared" si="4"/>
        <v>52842</v>
      </c>
      <c r="J7" s="11">
        <f t="shared" ref="J7:M7" si="14">I9</f>
        <v>57084</v>
      </c>
      <c r="K7" s="11">
        <f t="shared" si="14"/>
        <v>61325</v>
      </c>
      <c r="L7" s="11">
        <f t="shared" si="14"/>
        <v>65567</v>
      </c>
      <c r="M7" s="11">
        <f t="shared" si="14"/>
        <v>69808</v>
      </c>
    </row>
    <row r="8" spans="1:13" x14ac:dyDescent="0.2">
      <c r="A8" s="5">
        <v>6</v>
      </c>
      <c r="B8" s="6">
        <v>53362</v>
      </c>
      <c r="C8" s="11">
        <f t="shared" ref="C8:F8" si="15">B10</f>
        <v>57480</v>
      </c>
      <c r="D8" s="11">
        <f t="shared" ref="D8:F8" si="16">C10</f>
        <v>61598</v>
      </c>
      <c r="E8" s="11">
        <f t="shared" si="16"/>
        <v>65716</v>
      </c>
      <c r="F8" s="11">
        <f t="shared" si="16"/>
        <v>69834</v>
      </c>
      <c r="H8" s="5">
        <v>6</v>
      </c>
      <c r="I8" s="11">
        <f t="shared" si="4"/>
        <v>54963</v>
      </c>
      <c r="J8" s="11">
        <f t="shared" ref="J8:M8" si="17">I10</f>
        <v>59204</v>
      </c>
      <c r="K8" s="11">
        <f t="shared" si="17"/>
        <v>63446</v>
      </c>
      <c r="L8" s="11">
        <f t="shared" si="17"/>
        <v>67687</v>
      </c>
      <c r="M8" s="11">
        <f t="shared" si="17"/>
        <v>71929</v>
      </c>
    </row>
    <row r="9" spans="1:13" x14ac:dyDescent="0.2">
      <c r="A9" s="5">
        <v>7</v>
      </c>
      <c r="B9" s="6">
        <v>55421</v>
      </c>
      <c r="C9" s="11">
        <f t="shared" ref="C9:F9" si="18">B11</f>
        <v>59539</v>
      </c>
      <c r="D9" s="11">
        <f t="shared" ref="D9:F9" si="19">C11</f>
        <v>63657</v>
      </c>
      <c r="E9" s="11">
        <f t="shared" si="19"/>
        <v>67775</v>
      </c>
      <c r="F9" s="11">
        <f t="shared" si="19"/>
        <v>71893</v>
      </c>
      <c r="H9" s="5">
        <v>7</v>
      </c>
      <c r="I9" s="11">
        <f t="shared" si="4"/>
        <v>57084</v>
      </c>
      <c r="J9" s="11">
        <f t="shared" ref="J9:M9" si="20">I11</f>
        <v>61325</v>
      </c>
      <c r="K9" s="11">
        <f t="shared" si="20"/>
        <v>65567</v>
      </c>
      <c r="L9" s="11">
        <f t="shared" si="20"/>
        <v>69808</v>
      </c>
      <c r="M9" s="11">
        <f t="shared" si="20"/>
        <v>74050</v>
      </c>
    </row>
    <row r="10" spans="1:13" x14ac:dyDescent="0.2">
      <c r="A10" s="5">
        <v>8</v>
      </c>
      <c r="B10" s="6">
        <v>57480</v>
      </c>
      <c r="C10" s="11">
        <f t="shared" ref="C10:F10" si="21">B12</f>
        <v>61598</v>
      </c>
      <c r="D10" s="11">
        <f t="shared" ref="D10:F10" si="22">C12</f>
        <v>65716</v>
      </c>
      <c r="E10" s="11">
        <f t="shared" si="22"/>
        <v>69834</v>
      </c>
      <c r="F10" s="11">
        <f t="shared" si="22"/>
        <v>73952</v>
      </c>
      <c r="H10" s="5">
        <v>8</v>
      </c>
      <c r="I10" s="11">
        <f t="shared" si="4"/>
        <v>59204</v>
      </c>
      <c r="J10" s="11">
        <f t="shared" ref="J10:M10" si="23">I12</f>
        <v>63446</v>
      </c>
      <c r="K10" s="11">
        <f t="shared" si="23"/>
        <v>67687</v>
      </c>
      <c r="L10" s="11">
        <f t="shared" si="23"/>
        <v>71929</v>
      </c>
      <c r="M10" s="11">
        <f t="shared" si="23"/>
        <v>76171</v>
      </c>
    </row>
    <row r="11" spans="1:13" x14ac:dyDescent="0.2">
      <c r="A11" s="5">
        <v>9</v>
      </c>
      <c r="B11" s="6">
        <v>59539</v>
      </c>
      <c r="C11" s="11">
        <f t="shared" ref="C11:F11" si="24">B13</f>
        <v>63657</v>
      </c>
      <c r="D11" s="11">
        <f t="shared" ref="D11:F11" si="25">C13</f>
        <v>67775</v>
      </c>
      <c r="E11" s="11">
        <f t="shared" si="25"/>
        <v>71893</v>
      </c>
      <c r="F11" s="11">
        <f t="shared" si="25"/>
        <v>76011</v>
      </c>
      <c r="H11" s="5">
        <v>9</v>
      </c>
      <c r="I11" s="11">
        <f t="shared" si="4"/>
        <v>61325</v>
      </c>
      <c r="J11" s="11">
        <f t="shared" ref="J11:M11" si="26">I13</f>
        <v>65567</v>
      </c>
      <c r="K11" s="11">
        <f t="shared" si="26"/>
        <v>69808</v>
      </c>
      <c r="L11" s="11">
        <f t="shared" si="26"/>
        <v>74050</v>
      </c>
      <c r="M11" s="11">
        <f t="shared" si="26"/>
        <v>78291</v>
      </c>
    </row>
    <row r="12" spans="1:13" x14ac:dyDescent="0.2">
      <c r="A12" s="5">
        <v>10</v>
      </c>
      <c r="B12" s="6">
        <v>61598</v>
      </c>
      <c r="C12" s="11">
        <f t="shared" ref="C12:F12" si="27">B14</f>
        <v>65716</v>
      </c>
      <c r="D12" s="11">
        <f t="shared" ref="D12:F12" si="28">C14</f>
        <v>69834</v>
      </c>
      <c r="E12" s="11">
        <f t="shared" si="28"/>
        <v>73952</v>
      </c>
      <c r="F12" s="11">
        <f t="shared" si="28"/>
        <v>78070</v>
      </c>
      <c r="H12" s="5">
        <v>10</v>
      </c>
      <c r="I12" s="11">
        <f t="shared" si="4"/>
        <v>63446</v>
      </c>
      <c r="J12" s="11">
        <f t="shared" ref="J12:M12" si="29">I14</f>
        <v>67687</v>
      </c>
      <c r="K12" s="11">
        <f t="shared" si="29"/>
        <v>71929</v>
      </c>
      <c r="L12" s="11">
        <f t="shared" si="29"/>
        <v>76171</v>
      </c>
      <c r="M12" s="11">
        <f t="shared" si="29"/>
        <v>80412</v>
      </c>
    </row>
    <row r="13" spans="1:13" x14ac:dyDescent="0.2">
      <c r="A13" s="5">
        <v>11</v>
      </c>
      <c r="B13" s="6">
        <v>63657</v>
      </c>
      <c r="C13" s="11">
        <f t="shared" ref="C13:F13" si="30">B15</f>
        <v>67775</v>
      </c>
      <c r="D13" s="11">
        <f t="shared" ref="D13:F13" si="31">C15</f>
        <v>71893</v>
      </c>
      <c r="E13" s="11">
        <f t="shared" si="31"/>
        <v>76011</v>
      </c>
      <c r="F13" s="11">
        <f t="shared" si="31"/>
        <v>80129</v>
      </c>
      <c r="H13" s="5">
        <v>11</v>
      </c>
      <c r="I13" s="11">
        <f t="shared" si="4"/>
        <v>65567</v>
      </c>
      <c r="J13" s="11">
        <f t="shared" ref="J13:M13" si="32">I15</f>
        <v>69808</v>
      </c>
      <c r="K13" s="11">
        <f t="shared" si="32"/>
        <v>74050</v>
      </c>
      <c r="L13" s="11">
        <f t="shared" si="32"/>
        <v>78291</v>
      </c>
      <c r="M13" s="11">
        <f t="shared" si="32"/>
        <v>82533</v>
      </c>
    </row>
    <row r="14" spans="1:13" x14ac:dyDescent="0.2">
      <c r="A14" s="5">
        <v>12</v>
      </c>
      <c r="B14" s="6">
        <v>65716</v>
      </c>
      <c r="C14" s="11">
        <f t="shared" ref="C14:F14" si="33">B16</f>
        <v>69834</v>
      </c>
      <c r="D14" s="11">
        <f t="shared" ref="D14:F14" si="34">C16</f>
        <v>73952</v>
      </c>
      <c r="E14" s="11">
        <f t="shared" si="34"/>
        <v>78070</v>
      </c>
      <c r="F14" s="11">
        <f t="shared" si="34"/>
        <v>82188</v>
      </c>
      <c r="H14" s="5">
        <v>12</v>
      </c>
      <c r="I14" s="11">
        <f t="shared" si="4"/>
        <v>67687</v>
      </c>
      <c r="J14" s="11">
        <f t="shared" ref="J14:M14" si="35">I16</f>
        <v>71929</v>
      </c>
      <c r="K14" s="11">
        <f t="shared" si="35"/>
        <v>76171</v>
      </c>
      <c r="L14" s="11">
        <f t="shared" si="35"/>
        <v>80412</v>
      </c>
      <c r="M14" s="11">
        <f t="shared" si="35"/>
        <v>84654</v>
      </c>
    </row>
    <row r="15" spans="1:13" x14ac:dyDescent="0.2">
      <c r="A15" s="5">
        <v>13</v>
      </c>
      <c r="B15" s="6">
        <v>67775</v>
      </c>
      <c r="C15" s="11">
        <f t="shared" ref="C15:F15" si="36">B17</f>
        <v>71893</v>
      </c>
      <c r="D15" s="11">
        <f t="shared" ref="D15:F15" si="37">C17</f>
        <v>76011</v>
      </c>
      <c r="E15" s="11">
        <f t="shared" si="37"/>
        <v>80129</v>
      </c>
      <c r="F15" s="11">
        <f t="shared" si="37"/>
        <v>84247</v>
      </c>
      <c r="H15" s="5">
        <v>13</v>
      </c>
      <c r="I15" s="11">
        <f t="shared" si="4"/>
        <v>69808</v>
      </c>
      <c r="J15" s="11">
        <f t="shared" ref="J15:M15" si="38">I17</f>
        <v>74050</v>
      </c>
      <c r="K15" s="11">
        <f t="shared" si="38"/>
        <v>78291</v>
      </c>
      <c r="L15" s="11">
        <f t="shared" si="38"/>
        <v>82533</v>
      </c>
      <c r="M15" s="11">
        <f t="shared" si="38"/>
        <v>86774</v>
      </c>
    </row>
    <row r="16" spans="1:13" x14ac:dyDescent="0.2">
      <c r="A16" s="5">
        <v>14</v>
      </c>
      <c r="B16" s="6">
        <v>69834</v>
      </c>
      <c r="C16" s="11">
        <f t="shared" ref="C16:F16" si="39">B18</f>
        <v>73952</v>
      </c>
      <c r="D16" s="11">
        <f t="shared" ref="D16:F16" si="40">C18</f>
        <v>78070</v>
      </c>
      <c r="E16" s="11">
        <f t="shared" si="40"/>
        <v>82188</v>
      </c>
      <c r="F16" s="11">
        <f t="shared" si="40"/>
        <v>86306</v>
      </c>
      <c r="H16" s="5">
        <v>14</v>
      </c>
      <c r="I16" s="11">
        <f t="shared" si="4"/>
        <v>71929</v>
      </c>
      <c r="J16" s="11">
        <f t="shared" ref="J16:M16" si="41">I18</f>
        <v>76171</v>
      </c>
      <c r="K16" s="11">
        <f t="shared" si="41"/>
        <v>80412</v>
      </c>
      <c r="L16" s="11">
        <f t="shared" si="41"/>
        <v>84654</v>
      </c>
      <c r="M16" s="11">
        <f t="shared" si="41"/>
        <v>88895</v>
      </c>
    </row>
    <row r="17" spans="1:13" x14ac:dyDescent="0.2">
      <c r="A17" s="5">
        <v>15</v>
      </c>
      <c r="B17" s="6">
        <v>71893</v>
      </c>
      <c r="C17" s="11">
        <f t="shared" ref="C17:F17" si="42">B19</f>
        <v>76011</v>
      </c>
      <c r="D17" s="11">
        <f t="shared" ref="D17:F17" si="43">C19</f>
        <v>80129</v>
      </c>
      <c r="E17" s="11">
        <f t="shared" si="43"/>
        <v>84247</v>
      </c>
      <c r="F17" s="11">
        <f t="shared" si="43"/>
        <v>88365</v>
      </c>
      <c r="H17" s="5">
        <v>15</v>
      </c>
      <c r="I17" s="11">
        <f t="shared" si="4"/>
        <v>74050</v>
      </c>
      <c r="J17" s="11">
        <f t="shared" ref="J17:M17" si="44">I19</f>
        <v>78291</v>
      </c>
      <c r="K17" s="11">
        <f t="shared" si="44"/>
        <v>82533</v>
      </c>
      <c r="L17" s="11">
        <f t="shared" si="44"/>
        <v>86774</v>
      </c>
      <c r="M17" s="11">
        <f t="shared" si="44"/>
        <v>91016</v>
      </c>
    </row>
    <row r="18" spans="1:13" x14ac:dyDescent="0.2">
      <c r="A18" s="5">
        <v>16</v>
      </c>
      <c r="B18" s="6">
        <v>73952</v>
      </c>
      <c r="C18" s="11">
        <f t="shared" ref="C18:F18" si="45">B20</f>
        <v>78070</v>
      </c>
      <c r="D18" s="11">
        <f t="shared" ref="D18:F18" si="46">C20</f>
        <v>82188</v>
      </c>
      <c r="E18" s="11">
        <f t="shared" si="46"/>
        <v>86306</v>
      </c>
      <c r="F18" s="11">
        <f t="shared" si="46"/>
        <v>90424</v>
      </c>
      <c r="H18" s="5">
        <v>16</v>
      </c>
      <c r="I18" s="11">
        <f t="shared" si="4"/>
        <v>76171</v>
      </c>
      <c r="J18" s="11">
        <f t="shared" ref="J18:M18" si="47">I20</f>
        <v>80412</v>
      </c>
      <c r="K18" s="11">
        <f t="shared" si="47"/>
        <v>84654</v>
      </c>
      <c r="L18" s="11">
        <f t="shared" si="47"/>
        <v>88895</v>
      </c>
      <c r="M18" s="11">
        <f t="shared" si="47"/>
        <v>93137</v>
      </c>
    </row>
    <row r="19" spans="1:13" x14ac:dyDescent="0.2">
      <c r="A19" s="5">
        <v>17</v>
      </c>
      <c r="B19" s="6">
        <v>76011</v>
      </c>
      <c r="C19" s="11">
        <f t="shared" ref="C19:F19" si="48">B21</f>
        <v>80129</v>
      </c>
      <c r="D19" s="11">
        <f t="shared" ref="D19:F19" si="49">C21</f>
        <v>84247</v>
      </c>
      <c r="E19" s="11">
        <f t="shared" si="49"/>
        <v>88365</v>
      </c>
      <c r="F19" s="11">
        <f t="shared" si="49"/>
        <v>92483</v>
      </c>
      <c r="H19" s="5">
        <v>17</v>
      </c>
      <c r="I19" s="11">
        <f t="shared" si="4"/>
        <v>78291</v>
      </c>
      <c r="J19" s="11">
        <f t="shared" ref="J19:M19" si="50">I21</f>
        <v>82533</v>
      </c>
      <c r="K19" s="11">
        <f t="shared" si="50"/>
        <v>86774</v>
      </c>
      <c r="L19" s="11">
        <f t="shared" si="50"/>
        <v>91016</v>
      </c>
      <c r="M19" s="11">
        <f t="shared" si="50"/>
        <v>95257</v>
      </c>
    </row>
    <row r="20" spans="1:13" x14ac:dyDescent="0.2">
      <c r="A20" s="5">
        <v>18</v>
      </c>
      <c r="B20" s="6">
        <v>78070</v>
      </c>
      <c r="C20" s="11">
        <f t="shared" ref="C20:F20" si="51">B22</f>
        <v>82188</v>
      </c>
      <c r="D20" s="11">
        <f t="shared" ref="D20:F20" si="52">C22</f>
        <v>86306</v>
      </c>
      <c r="E20" s="11">
        <f t="shared" si="52"/>
        <v>90424</v>
      </c>
      <c r="F20" s="11">
        <f t="shared" si="52"/>
        <v>94542</v>
      </c>
      <c r="H20" s="5">
        <v>18</v>
      </c>
      <c r="I20" s="11">
        <f t="shared" si="4"/>
        <v>80412</v>
      </c>
      <c r="J20" s="11">
        <f t="shared" ref="J20:M20" si="53">I22</f>
        <v>84654</v>
      </c>
      <c r="K20" s="11">
        <f t="shared" si="53"/>
        <v>88895</v>
      </c>
      <c r="L20" s="11">
        <f t="shared" si="53"/>
        <v>93137</v>
      </c>
      <c r="M20" s="11">
        <f t="shared" si="53"/>
        <v>97378</v>
      </c>
    </row>
    <row r="21" spans="1:13" x14ac:dyDescent="0.2">
      <c r="A21" s="5">
        <v>19</v>
      </c>
      <c r="B21" s="6">
        <v>80129</v>
      </c>
      <c r="C21" s="11">
        <f t="shared" ref="C21:F21" si="54">B23</f>
        <v>84247</v>
      </c>
      <c r="D21" s="11">
        <f t="shared" ref="D21:F21" si="55">C23</f>
        <v>88365</v>
      </c>
      <c r="E21" s="11">
        <f t="shared" si="55"/>
        <v>92483</v>
      </c>
      <c r="F21" s="11">
        <f t="shared" si="55"/>
        <v>96601</v>
      </c>
      <c r="H21" s="5">
        <v>19</v>
      </c>
      <c r="I21" s="11">
        <f t="shared" si="4"/>
        <v>82533</v>
      </c>
      <c r="J21" s="11">
        <f t="shared" ref="J21:M21" si="56">I23</f>
        <v>86774</v>
      </c>
      <c r="K21" s="11">
        <f t="shared" si="56"/>
        <v>91016</v>
      </c>
      <c r="L21" s="11">
        <f t="shared" si="56"/>
        <v>95257</v>
      </c>
      <c r="M21" s="11">
        <f t="shared" si="56"/>
        <v>99499</v>
      </c>
    </row>
    <row r="22" spans="1:13" x14ac:dyDescent="0.2">
      <c r="A22" s="5">
        <v>20</v>
      </c>
      <c r="B22" s="6">
        <v>82188</v>
      </c>
      <c r="C22" s="11">
        <f t="shared" ref="C22:E22" si="57">B24</f>
        <v>86306</v>
      </c>
      <c r="D22" s="11">
        <f t="shared" ref="D22:F22" si="58">C24</f>
        <v>90424</v>
      </c>
      <c r="E22" s="11">
        <f t="shared" si="58"/>
        <v>94542</v>
      </c>
      <c r="F22" s="11">
        <f t="shared" si="58"/>
        <v>98660</v>
      </c>
      <c r="H22" s="5">
        <v>20</v>
      </c>
      <c r="I22" s="11">
        <f t="shared" si="4"/>
        <v>84654</v>
      </c>
      <c r="J22" s="11">
        <f t="shared" ref="J22:M22" si="59">I24</f>
        <v>88895</v>
      </c>
      <c r="K22" s="11">
        <f t="shared" si="59"/>
        <v>93137</v>
      </c>
      <c r="L22" s="11">
        <f t="shared" si="59"/>
        <v>97378</v>
      </c>
      <c r="M22" s="11">
        <f t="shared" si="59"/>
        <v>101620</v>
      </c>
    </row>
    <row r="23" spans="1:13" x14ac:dyDescent="0.2">
      <c r="A23" s="5">
        <v>21</v>
      </c>
      <c r="B23" s="6">
        <v>84247</v>
      </c>
      <c r="C23" s="11">
        <f t="shared" ref="C23:E23" si="60">B25</f>
        <v>88365</v>
      </c>
      <c r="D23" s="11">
        <f t="shared" ref="D23:F23" si="61">C25</f>
        <v>92483</v>
      </c>
      <c r="E23" s="11">
        <f t="shared" si="61"/>
        <v>96601</v>
      </c>
      <c r="F23" s="11"/>
      <c r="H23" s="5">
        <v>21</v>
      </c>
      <c r="I23" s="11">
        <f t="shared" si="4"/>
        <v>86774</v>
      </c>
      <c r="J23" s="11">
        <f t="shared" ref="J23:L23" si="62">I25</f>
        <v>91016</v>
      </c>
      <c r="K23" s="11">
        <f t="shared" si="62"/>
        <v>95257</v>
      </c>
      <c r="L23" s="11">
        <f t="shared" si="62"/>
        <v>99499</v>
      </c>
      <c r="M23" s="11"/>
    </row>
    <row r="24" spans="1:13" x14ac:dyDescent="0.2">
      <c r="A24" s="5">
        <v>22</v>
      </c>
      <c r="B24" s="6">
        <v>86306</v>
      </c>
      <c r="C24" s="11">
        <f t="shared" ref="C24:D24" si="63">B26</f>
        <v>90424</v>
      </c>
      <c r="D24" s="11">
        <f t="shared" ref="D24:F24" si="64">C26</f>
        <v>94542</v>
      </c>
      <c r="E24" s="11">
        <f t="shared" si="64"/>
        <v>98660</v>
      </c>
      <c r="F24" s="11"/>
      <c r="H24" s="5">
        <v>22</v>
      </c>
      <c r="I24" s="11">
        <f t="shared" si="4"/>
        <v>88895</v>
      </c>
      <c r="J24" s="11">
        <f t="shared" ref="J24:L24" si="65">I26</f>
        <v>93137</v>
      </c>
      <c r="K24" s="11">
        <f t="shared" si="65"/>
        <v>97378</v>
      </c>
      <c r="L24" s="11">
        <f t="shared" si="65"/>
        <v>101620</v>
      </c>
      <c r="M24" s="11"/>
    </row>
    <row r="25" spans="1:13" x14ac:dyDescent="0.2">
      <c r="A25" s="5">
        <v>23</v>
      </c>
      <c r="B25" s="6">
        <v>88365</v>
      </c>
      <c r="C25" s="11">
        <f t="shared" ref="C25:D25" si="66">B27</f>
        <v>92483</v>
      </c>
      <c r="D25" s="11">
        <f t="shared" ref="D25:F25" si="67">C27</f>
        <v>96601</v>
      </c>
      <c r="E25" s="11"/>
      <c r="F25" s="11"/>
      <c r="H25" s="5">
        <v>23</v>
      </c>
      <c r="I25" s="11">
        <f t="shared" si="4"/>
        <v>91016</v>
      </c>
      <c r="J25" s="11">
        <f t="shared" ref="J25:K25" si="68">I27</f>
        <v>95257</v>
      </c>
      <c r="K25" s="11">
        <f t="shared" si="68"/>
        <v>99499</v>
      </c>
      <c r="L25" s="11"/>
      <c r="M25" s="11"/>
    </row>
    <row r="26" spans="1:13" x14ac:dyDescent="0.2">
      <c r="A26" s="5">
        <v>24</v>
      </c>
      <c r="B26" s="6">
        <v>90424</v>
      </c>
      <c r="C26" s="11">
        <f t="shared" ref="C26:D26" si="69">B28</f>
        <v>94542</v>
      </c>
      <c r="D26" s="11">
        <f t="shared" ref="D26:F26" si="70">C28</f>
        <v>98660</v>
      </c>
      <c r="E26" s="11"/>
      <c r="F26" s="11"/>
      <c r="H26" s="5">
        <v>24</v>
      </c>
      <c r="I26" s="11">
        <f t="shared" si="4"/>
        <v>93137</v>
      </c>
      <c r="J26" s="11">
        <f t="shared" ref="J26:K26" si="71">I28</f>
        <v>97378</v>
      </c>
      <c r="K26" s="11">
        <f t="shared" si="71"/>
        <v>101620</v>
      </c>
      <c r="L26" s="11"/>
      <c r="M26" s="11"/>
    </row>
    <row r="27" spans="1:13" x14ac:dyDescent="0.2">
      <c r="A27" s="1">
        <v>25</v>
      </c>
      <c r="B27" s="2">
        <v>92483</v>
      </c>
      <c r="C27" s="11">
        <f t="shared" ref="C27:D28" si="72">B29</f>
        <v>96601</v>
      </c>
      <c r="D27" s="11"/>
      <c r="E27" s="11"/>
      <c r="F27" s="11"/>
      <c r="H27" s="1">
        <v>25</v>
      </c>
      <c r="I27" s="11">
        <f t="shared" si="4"/>
        <v>95257</v>
      </c>
      <c r="J27" s="11">
        <f t="shared" ref="J27:K27" si="73">I29</f>
        <v>99499</v>
      </c>
      <c r="K27" s="11"/>
      <c r="L27" s="11"/>
      <c r="M27" s="11"/>
    </row>
    <row r="28" spans="1:13" x14ac:dyDescent="0.2">
      <c r="A28" s="1">
        <v>26</v>
      </c>
      <c r="B28" s="2">
        <v>94542</v>
      </c>
      <c r="C28" s="11">
        <f t="shared" si="72"/>
        <v>98660</v>
      </c>
      <c r="D28" s="11"/>
      <c r="E28" s="11"/>
      <c r="F28" s="11"/>
      <c r="H28" s="1">
        <v>26</v>
      </c>
      <c r="I28" s="11">
        <f t="shared" si="4"/>
        <v>97378</v>
      </c>
      <c r="J28" s="11">
        <f t="shared" ref="J28:K28" si="74">I30</f>
        <v>101620</v>
      </c>
      <c r="K28" s="11"/>
      <c r="L28" s="11"/>
      <c r="M28" s="11"/>
    </row>
    <row r="29" spans="1:13" x14ac:dyDescent="0.2">
      <c r="A29" s="61">
        <v>27</v>
      </c>
      <c r="B29" s="2">
        <f>B28+2059</f>
        <v>96601</v>
      </c>
      <c r="C29" s="2"/>
      <c r="D29" s="2"/>
      <c r="E29" s="2"/>
      <c r="F29" s="2"/>
      <c r="H29" s="1">
        <v>27</v>
      </c>
      <c r="I29" s="11">
        <f t="shared" si="4"/>
        <v>99499</v>
      </c>
    </row>
    <row r="30" spans="1:13" x14ac:dyDescent="0.2">
      <c r="A30" s="61">
        <v>28</v>
      </c>
      <c r="B30" s="2">
        <f>B29+2059</f>
        <v>98660</v>
      </c>
      <c r="C30" s="2"/>
      <c r="D30" s="2"/>
      <c r="E30" s="2"/>
      <c r="F30" s="2"/>
      <c r="H30" s="1">
        <v>28</v>
      </c>
      <c r="I30" s="11">
        <f t="shared" si="4"/>
        <v>101620</v>
      </c>
    </row>
    <row r="31" spans="1:13" x14ac:dyDescent="0.2">
      <c r="A31" s="61"/>
      <c r="B31" s="2"/>
      <c r="I31" s="11"/>
    </row>
    <row r="35" spans="1:13" x14ac:dyDescent="0.2">
      <c r="A35" s="60" t="s">
        <v>57</v>
      </c>
      <c r="B35" s="60" t="s">
        <v>55</v>
      </c>
      <c r="D35" s="2"/>
      <c r="E35" s="2"/>
      <c r="F35" s="2"/>
      <c r="H35" s="60" t="s">
        <v>57</v>
      </c>
      <c r="I35" s="60" t="s">
        <v>56</v>
      </c>
      <c r="K35" s="2"/>
      <c r="L35" s="2"/>
      <c r="M35" s="2"/>
    </row>
    <row r="36" spans="1:13" x14ac:dyDescent="0.2">
      <c r="A36" s="3" t="s">
        <v>0</v>
      </c>
      <c r="B36" s="4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H36" s="3" t="s">
        <v>0</v>
      </c>
      <c r="I36" s="4" t="s">
        <v>1</v>
      </c>
      <c r="J36" s="4" t="s">
        <v>2</v>
      </c>
      <c r="K36" s="4" t="s">
        <v>3</v>
      </c>
      <c r="L36" s="4" t="s">
        <v>4</v>
      </c>
      <c r="M36" s="4" t="s">
        <v>5</v>
      </c>
    </row>
    <row r="37" spans="1:13" x14ac:dyDescent="0.2">
      <c r="A37" s="5">
        <v>1</v>
      </c>
      <c r="B37" s="6">
        <v>43067</v>
      </c>
      <c r="C37" s="11">
        <f>B39</f>
        <v>47185</v>
      </c>
      <c r="D37" s="11">
        <f>C39</f>
        <v>51303</v>
      </c>
      <c r="E37" s="11">
        <f>D39</f>
        <v>55421</v>
      </c>
      <c r="F37" s="11">
        <f>E39</f>
        <v>59539</v>
      </c>
      <c r="H37" s="5">
        <v>1</v>
      </c>
      <c r="I37" s="11">
        <f>ROUND((B37*1.025),0)</f>
        <v>44144</v>
      </c>
      <c r="J37" s="11">
        <f>I39</f>
        <v>48365</v>
      </c>
      <c r="K37" s="11">
        <f>J39</f>
        <v>52586</v>
      </c>
      <c r="L37" s="11">
        <f>K39</f>
        <v>56807</v>
      </c>
      <c r="M37" s="11">
        <f>L39</f>
        <v>61027</v>
      </c>
    </row>
    <row r="38" spans="1:13" x14ac:dyDescent="0.2">
      <c r="A38" s="5">
        <v>2</v>
      </c>
      <c r="B38" s="6">
        <v>45126</v>
      </c>
      <c r="C38" s="11">
        <f t="shared" ref="C38:F38" si="75">B40</f>
        <v>49244</v>
      </c>
      <c r="D38" s="11">
        <f t="shared" si="75"/>
        <v>53362</v>
      </c>
      <c r="E38" s="11">
        <f t="shared" si="75"/>
        <v>57480</v>
      </c>
      <c r="F38" s="11">
        <f t="shared" si="75"/>
        <v>61598</v>
      </c>
      <c r="H38" s="5">
        <v>2</v>
      </c>
      <c r="I38" s="11">
        <f t="shared" ref="I38:I63" si="76">ROUND((B38*1.025),0)</f>
        <v>46254</v>
      </c>
      <c r="J38" s="11">
        <f t="shared" ref="J38:M38" si="77">I40</f>
        <v>50475</v>
      </c>
      <c r="K38" s="11">
        <f t="shared" si="77"/>
        <v>54696</v>
      </c>
      <c r="L38" s="11">
        <f t="shared" si="77"/>
        <v>58917</v>
      </c>
      <c r="M38" s="11">
        <f t="shared" si="77"/>
        <v>63138</v>
      </c>
    </row>
    <row r="39" spans="1:13" x14ac:dyDescent="0.2">
      <c r="A39" s="5">
        <v>3</v>
      </c>
      <c r="B39" s="6">
        <v>47185</v>
      </c>
      <c r="C39" s="11">
        <f t="shared" ref="C39:F39" si="78">B41</f>
        <v>51303</v>
      </c>
      <c r="D39" s="11">
        <f t="shared" si="78"/>
        <v>55421</v>
      </c>
      <c r="E39" s="11">
        <f t="shared" si="78"/>
        <v>59539</v>
      </c>
      <c r="F39" s="11">
        <f t="shared" si="78"/>
        <v>63657</v>
      </c>
      <c r="H39" s="5">
        <v>3</v>
      </c>
      <c r="I39" s="11">
        <f t="shared" si="76"/>
        <v>48365</v>
      </c>
      <c r="J39" s="11">
        <f t="shared" ref="J39:M39" si="79">I41</f>
        <v>52586</v>
      </c>
      <c r="K39" s="11">
        <f t="shared" si="79"/>
        <v>56807</v>
      </c>
      <c r="L39" s="11">
        <f t="shared" si="79"/>
        <v>61027</v>
      </c>
      <c r="M39" s="11">
        <f t="shared" si="79"/>
        <v>65248</v>
      </c>
    </row>
    <row r="40" spans="1:13" x14ac:dyDescent="0.2">
      <c r="A40" s="5">
        <v>4</v>
      </c>
      <c r="B40" s="6">
        <v>49244</v>
      </c>
      <c r="C40" s="11">
        <f t="shared" ref="C40:F40" si="80">B42</f>
        <v>53362</v>
      </c>
      <c r="D40" s="11">
        <f t="shared" si="80"/>
        <v>57480</v>
      </c>
      <c r="E40" s="11">
        <f t="shared" si="80"/>
        <v>61598</v>
      </c>
      <c r="F40" s="11">
        <f t="shared" si="80"/>
        <v>65716</v>
      </c>
      <c r="H40" s="5">
        <v>4</v>
      </c>
      <c r="I40" s="11">
        <f t="shared" si="76"/>
        <v>50475</v>
      </c>
      <c r="J40" s="11">
        <f t="shared" ref="J40:M40" si="81">I42</f>
        <v>54696</v>
      </c>
      <c r="K40" s="11">
        <f t="shared" si="81"/>
        <v>58917</v>
      </c>
      <c r="L40" s="11">
        <f t="shared" si="81"/>
        <v>63138</v>
      </c>
      <c r="M40" s="11">
        <f t="shared" si="81"/>
        <v>67359</v>
      </c>
    </row>
    <row r="41" spans="1:13" x14ac:dyDescent="0.2">
      <c r="A41" s="5">
        <v>5</v>
      </c>
      <c r="B41" s="6">
        <v>51303</v>
      </c>
      <c r="C41" s="11">
        <f t="shared" ref="C41:F41" si="82">B43</f>
        <v>55421</v>
      </c>
      <c r="D41" s="11">
        <f t="shared" si="82"/>
        <v>59539</v>
      </c>
      <c r="E41" s="11">
        <f t="shared" si="82"/>
        <v>63657</v>
      </c>
      <c r="F41" s="11">
        <f t="shared" si="82"/>
        <v>67775</v>
      </c>
      <c r="H41" s="5">
        <v>5</v>
      </c>
      <c r="I41" s="11">
        <f t="shared" si="76"/>
        <v>52586</v>
      </c>
      <c r="J41" s="11">
        <f t="shared" ref="J41:M41" si="83">I43</f>
        <v>56807</v>
      </c>
      <c r="K41" s="11">
        <f t="shared" si="83"/>
        <v>61027</v>
      </c>
      <c r="L41" s="11">
        <f t="shared" si="83"/>
        <v>65248</v>
      </c>
      <c r="M41" s="11">
        <f t="shared" si="83"/>
        <v>69469</v>
      </c>
    </row>
    <row r="42" spans="1:13" x14ac:dyDescent="0.2">
      <c r="A42" s="5">
        <v>6</v>
      </c>
      <c r="B42" s="6">
        <v>53362</v>
      </c>
      <c r="C42" s="11">
        <f t="shared" ref="C42:F42" si="84">B44</f>
        <v>57480</v>
      </c>
      <c r="D42" s="11">
        <f t="shared" si="84"/>
        <v>61598</v>
      </c>
      <c r="E42" s="11">
        <f t="shared" si="84"/>
        <v>65716</v>
      </c>
      <c r="F42" s="11">
        <f t="shared" si="84"/>
        <v>69834</v>
      </c>
      <c r="H42" s="5">
        <v>6</v>
      </c>
      <c r="I42" s="11">
        <f t="shared" si="76"/>
        <v>54696</v>
      </c>
      <c r="J42" s="11">
        <f t="shared" ref="J42:M42" si="85">I44</f>
        <v>58917</v>
      </c>
      <c r="K42" s="11">
        <f t="shared" si="85"/>
        <v>63138</v>
      </c>
      <c r="L42" s="11">
        <f t="shared" si="85"/>
        <v>67359</v>
      </c>
      <c r="M42" s="11">
        <f t="shared" si="85"/>
        <v>71580</v>
      </c>
    </row>
    <row r="43" spans="1:13" x14ac:dyDescent="0.2">
      <c r="A43" s="5">
        <v>7</v>
      </c>
      <c r="B43" s="6">
        <v>55421</v>
      </c>
      <c r="C43" s="11">
        <f t="shared" ref="C43:F43" si="86">B45</f>
        <v>59539</v>
      </c>
      <c r="D43" s="11">
        <f t="shared" si="86"/>
        <v>63657</v>
      </c>
      <c r="E43" s="11">
        <f t="shared" si="86"/>
        <v>67775</v>
      </c>
      <c r="F43" s="11">
        <f t="shared" si="86"/>
        <v>71893</v>
      </c>
      <c r="H43" s="5">
        <v>7</v>
      </c>
      <c r="I43" s="11">
        <f t="shared" si="76"/>
        <v>56807</v>
      </c>
      <c r="J43" s="11">
        <f t="shared" ref="J43:M43" si="87">I45</f>
        <v>61027</v>
      </c>
      <c r="K43" s="11">
        <f t="shared" si="87"/>
        <v>65248</v>
      </c>
      <c r="L43" s="11">
        <f t="shared" si="87"/>
        <v>69469</v>
      </c>
      <c r="M43" s="11">
        <f t="shared" si="87"/>
        <v>73690</v>
      </c>
    </row>
    <row r="44" spans="1:13" x14ac:dyDescent="0.2">
      <c r="A44" s="5">
        <v>8</v>
      </c>
      <c r="B44" s="6">
        <v>57480</v>
      </c>
      <c r="C44" s="11">
        <f t="shared" ref="C44:F44" si="88">B46</f>
        <v>61598</v>
      </c>
      <c r="D44" s="11">
        <f t="shared" si="88"/>
        <v>65716</v>
      </c>
      <c r="E44" s="11">
        <f t="shared" si="88"/>
        <v>69834</v>
      </c>
      <c r="F44" s="11">
        <f t="shared" si="88"/>
        <v>73952</v>
      </c>
      <c r="H44" s="5">
        <v>8</v>
      </c>
      <c r="I44" s="11">
        <f t="shared" si="76"/>
        <v>58917</v>
      </c>
      <c r="J44" s="11">
        <f t="shared" ref="J44:M44" si="89">I46</f>
        <v>63138</v>
      </c>
      <c r="K44" s="11">
        <f t="shared" si="89"/>
        <v>67359</v>
      </c>
      <c r="L44" s="11">
        <f t="shared" si="89"/>
        <v>71580</v>
      </c>
      <c r="M44" s="11">
        <f t="shared" si="89"/>
        <v>75801</v>
      </c>
    </row>
    <row r="45" spans="1:13" x14ac:dyDescent="0.2">
      <c r="A45" s="5">
        <v>9</v>
      </c>
      <c r="B45" s="6">
        <v>59539</v>
      </c>
      <c r="C45" s="11">
        <f t="shared" ref="C45:F45" si="90">B47</f>
        <v>63657</v>
      </c>
      <c r="D45" s="11">
        <f t="shared" si="90"/>
        <v>67775</v>
      </c>
      <c r="E45" s="11">
        <f t="shared" si="90"/>
        <v>71893</v>
      </c>
      <c r="F45" s="11">
        <f t="shared" si="90"/>
        <v>76011</v>
      </c>
      <c r="H45" s="5">
        <v>9</v>
      </c>
      <c r="I45" s="11">
        <f t="shared" si="76"/>
        <v>61027</v>
      </c>
      <c r="J45" s="11">
        <f t="shared" ref="J45:M45" si="91">I47</f>
        <v>65248</v>
      </c>
      <c r="K45" s="11">
        <f t="shared" si="91"/>
        <v>69469</v>
      </c>
      <c r="L45" s="11">
        <f t="shared" si="91"/>
        <v>73690</v>
      </c>
      <c r="M45" s="11">
        <f t="shared" si="91"/>
        <v>77911</v>
      </c>
    </row>
    <row r="46" spans="1:13" x14ac:dyDescent="0.2">
      <c r="A46" s="5">
        <v>10</v>
      </c>
      <c r="B46" s="6">
        <v>61598</v>
      </c>
      <c r="C46" s="11">
        <f t="shared" ref="C46:F46" si="92">B48</f>
        <v>65716</v>
      </c>
      <c r="D46" s="11">
        <f t="shared" si="92"/>
        <v>69834</v>
      </c>
      <c r="E46" s="11">
        <f t="shared" si="92"/>
        <v>73952</v>
      </c>
      <c r="F46" s="11">
        <f t="shared" si="92"/>
        <v>78070</v>
      </c>
      <c r="H46" s="5">
        <v>10</v>
      </c>
      <c r="I46" s="11">
        <f t="shared" si="76"/>
        <v>63138</v>
      </c>
      <c r="J46" s="11">
        <f t="shared" ref="J46:M46" si="93">I48</f>
        <v>67359</v>
      </c>
      <c r="K46" s="11">
        <f t="shared" si="93"/>
        <v>71580</v>
      </c>
      <c r="L46" s="11">
        <f t="shared" si="93"/>
        <v>75801</v>
      </c>
      <c r="M46" s="11">
        <f t="shared" si="93"/>
        <v>80022</v>
      </c>
    </row>
    <row r="47" spans="1:13" x14ac:dyDescent="0.2">
      <c r="A47" s="5">
        <v>11</v>
      </c>
      <c r="B47" s="6">
        <v>63657</v>
      </c>
      <c r="C47" s="11">
        <f t="shared" ref="C47:F47" si="94">B49</f>
        <v>67775</v>
      </c>
      <c r="D47" s="11">
        <f t="shared" si="94"/>
        <v>71893</v>
      </c>
      <c r="E47" s="11">
        <f t="shared" si="94"/>
        <v>76011</v>
      </c>
      <c r="F47" s="11">
        <f t="shared" si="94"/>
        <v>80129</v>
      </c>
      <c r="H47" s="5">
        <v>11</v>
      </c>
      <c r="I47" s="11">
        <f t="shared" si="76"/>
        <v>65248</v>
      </c>
      <c r="J47" s="11">
        <f t="shared" ref="J47:M47" si="95">I49</f>
        <v>69469</v>
      </c>
      <c r="K47" s="11">
        <f t="shared" si="95"/>
        <v>73690</v>
      </c>
      <c r="L47" s="11">
        <f t="shared" si="95"/>
        <v>77911</v>
      </c>
      <c r="M47" s="11">
        <f t="shared" si="95"/>
        <v>82132</v>
      </c>
    </row>
    <row r="48" spans="1:13" x14ac:dyDescent="0.2">
      <c r="A48" s="5">
        <v>12</v>
      </c>
      <c r="B48" s="6">
        <v>65716</v>
      </c>
      <c r="C48" s="11">
        <f t="shared" ref="C48:F48" si="96">B50</f>
        <v>69834</v>
      </c>
      <c r="D48" s="11">
        <f t="shared" si="96"/>
        <v>73952</v>
      </c>
      <c r="E48" s="11">
        <f t="shared" si="96"/>
        <v>78070</v>
      </c>
      <c r="F48" s="11">
        <f t="shared" si="96"/>
        <v>82188</v>
      </c>
      <c r="H48" s="5">
        <v>12</v>
      </c>
      <c r="I48" s="11">
        <f t="shared" si="76"/>
        <v>67359</v>
      </c>
      <c r="J48" s="11">
        <f t="shared" ref="J48:M48" si="97">I50</f>
        <v>71580</v>
      </c>
      <c r="K48" s="11">
        <f t="shared" si="97"/>
        <v>75801</v>
      </c>
      <c r="L48" s="11">
        <f t="shared" si="97"/>
        <v>80022</v>
      </c>
      <c r="M48" s="11">
        <f t="shared" si="97"/>
        <v>84243</v>
      </c>
    </row>
    <row r="49" spans="1:13" x14ac:dyDescent="0.2">
      <c r="A49" s="5">
        <v>13</v>
      </c>
      <c r="B49" s="6">
        <v>67775</v>
      </c>
      <c r="C49" s="11">
        <f t="shared" ref="C49:F49" si="98">B51</f>
        <v>71893</v>
      </c>
      <c r="D49" s="11">
        <f t="shared" si="98"/>
        <v>76011</v>
      </c>
      <c r="E49" s="11">
        <f t="shared" si="98"/>
        <v>80129</v>
      </c>
      <c r="F49" s="11">
        <f t="shared" si="98"/>
        <v>84247</v>
      </c>
      <c r="H49" s="5">
        <v>13</v>
      </c>
      <c r="I49" s="11">
        <f t="shared" si="76"/>
        <v>69469</v>
      </c>
      <c r="J49" s="11">
        <f t="shared" ref="J49:M49" si="99">I51</f>
        <v>73690</v>
      </c>
      <c r="K49" s="11">
        <f t="shared" si="99"/>
        <v>77911</v>
      </c>
      <c r="L49" s="11">
        <f t="shared" si="99"/>
        <v>82132</v>
      </c>
      <c r="M49" s="11">
        <f t="shared" si="99"/>
        <v>86353</v>
      </c>
    </row>
    <row r="50" spans="1:13" x14ac:dyDescent="0.2">
      <c r="A50" s="5">
        <v>14</v>
      </c>
      <c r="B50" s="6">
        <v>69834</v>
      </c>
      <c r="C50" s="11">
        <f t="shared" ref="C50:F50" si="100">B52</f>
        <v>73952</v>
      </c>
      <c r="D50" s="11">
        <f t="shared" si="100"/>
        <v>78070</v>
      </c>
      <c r="E50" s="11">
        <f t="shared" si="100"/>
        <v>82188</v>
      </c>
      <c r="F50" s="11">
        <f t="shared" si="100"/>
        <v>86306</v>
      </c>
      <c r="H50" s="5">
        <v>14</v>
      </c>
      <c r="I50" s="11">
        <f t="shared" si="76"/>
        <v>71580</v>
      </c>
      <c r="J50" s="11">
        <f t="shared" ref="J50:M50" si="101">I52</f>
        <v>75801</v>
      </c>
      <c r="K50" s="11">
        <f t="shared" si="101"/>
        <v>80022</v>
      </c>
      <c r="L50" s="11">
        <f t="shared" si="101"/>
        <v>84243</v>
      </c>
      <c r="M50" s="11">
        <f t="shared" si="101"/>
        <v>88464</v>
      </c>
    </row>
    <row r="51" spans="1:13" x14ac:dyDescent="0.2">
      <c r="A51" s="5">
        <v>15</v>
      </c>
      <c r="B51" s="6">
        <v>71893</v>
      </c>
      <c r="C51" s="11">
        <f t="shared" ref="C51:F51" si="102">B53</f>
        <v>76011</v>
      </c>
      <c r="D51" s="11">
        <f t="shared" si="102"/>
        <v>80129</v>
      </c>
      <c r="E51" s="11">
        <f t="shared" si="102"/>
        <v>84247</v>
      </c>
      <c r="F51" s="11">
        <f t="shared" si="102"/>
        <v>88365</v>
      </c>
      <c r="H51" s="5">
        <v>15</v>
      </c>
      <c r="I51" s="11">
        <f t="shared" si="76"/>
        <v>73690</v>
      </c>
      <c r="J51" s="11">
        <f t="shared" ref="J51:M51" si="103">I53</f>
        <v>77911</v>
      </c>
      <c r="K51" s="11">
        <f t="shared" si="103"/>
        <v>82132</v>
      </c>
      <c r="L51" s="11">
        <f t="shared" si="103"/>
        <v>86353</v>
      </c>
      <c r="M51" s="11">
        <f t="shared" si="103"/>
        <v>90574</v>
      </c>
    </row>
    <row r="52" spans="1:13" x14ac:dyDescent="0.2">
      <c r="A52" s="5">
        <v>16</v>
      </c>
      <c r="B52" s="6">
        <v>73952</v>
      </c>
      <c r="C52" s="11">
        <f t="shared" ref="C52:F52" si="104">B54</f>
        <v>78070</v>
      </c>
      <c r="D52" s="11">
        <f t="shared" si="104"/>
        <v>82188</v>
      </c>
      <c r="E52" s="11">
        <f t="shared" si="104"/>
        <v>86306</v>
      </c>
      <c r="F52" s="11">
        <f t="shared" si="104"/>
        <v>90424</v>
      </c>
      <c r="H52" s="5">
        <v>16</v>
      </c>
      <c r="I52" s="11">
        <f t="shared" si="76"/>
        <v>75801</v>
      </c>
      <c r="J52" s="11">
        <f t="shared" ref="J52:M52" si="105">I54</f>
        <v>80022</v>
      </c>
      <c r="K52" s="11">
        <f t="shared" si="105"/>
        <v>84243</v>
      </c>
      <c r="L52" s="11">
        <f t="shared" si="105"/>
        <v>88464</v>
      </c>
      <c r="M52" s="11">
        <f t="shared" si="105"/>
        <v>92685</v>
      </c>
    </row>
    <row r="53" spans="1:13" x14ac:dyDescent="0.2">
      <c r="A53" s="5">
        <v>17</v>
      </c>
      <c r="B53" s="6">
        <v>76011</v>
      </c>
      <c r="C53" s="11">
        <f t="shared" ref="C53:F53" si="106">B55</f>
        <v>80129</v>
      </c>
      <c r="D53" s="11">
        <f t="shared" si="106"/>
        <v>84247</v>
      </c>
      <c r="E53" s="11">
        <f t="shared" si="106"/>
        <v>88365</v>
      </c>
      <c r="F53" s="11">
        <f t="shared" si="106"/>
        <v>92483</v>
      </c>
      <c r="H53" s="5">
        <v>17</v>
      </c>
      <c r="I53" s="11">
        <f t="shared" si="76"/>
        <v>77911</v>
      </c>
      <c r="J53" s="11">
        <f t="shared" ref="J53:M53" si="107">I55</f>
        <v>82132</v>
      </c>
      <c r="K53" s="11">
        <f t="shared" si="107"/>
        <v>86353</v>
      </c>
      <c r="L53" s="11">
        <f t="shared" si="107"/>
        <v>90574</v>
      </c>
      <c r="M53" s="11">
        <f t="shared" si="107"/>
        <v>94795</v>
      </c>
    </row>
    <row r="54" spans="1:13" x14ac:dyDescent="0.2">
      <c r="A54" s="5">
        <v>18</v>
      </c>
      <c r="B54" s="6">
        <v>78070</v>
      </c>
      <c r="C54" s="11">
        <f t="shared" ref="C54:F54" si="108">B56</f>
        <v>82188</v>
      </c>
      <c r="D54" s="11">
        <f t="shared" si="108"/>
        <v>86306</v>
      </c>
      <c r="E54" s="11">
        <f t="shared" si="108"/>
        <v>90424</v>
      </c>
      <c r="F54" s="11">
        <f t="shared" si="108"/>
        <v>94542</v>
      </c>
      <c r="H54" s="5">
        <v>18</v>
      </c>
      <c r="I54" s="11">
        <f t="shared" si="76"/>
        <v>80022</v>
      </c>
      <c r="J54" s="11">
        <f t="shared" ref="J54:M55" si="109">I56</f>
        <v>84243</v>
      </c>
      <c r="K54" s="11">
        <f t="shared" si="109"/>
        <v>88464</v>
      </c>
      <c r="L54" s="11">
        <f t="shared" si="109"/>
        <v>92685</v>
      </c>
      <c r="M54" s="11">
        <f t="shared" si="109"/>
        <v>96906</v>
      </c>
    </row>
    <row r="55" spans="1:13" x14ac:dyDescent="0.2">
      <c r="A55" s="5">
        <v>19</v>
      </c>
      <c r="B55" s="6">
        <v>80129</v>
      </c>
      <c r="C55" s="11">
        <f t="shared" ref="C55:F55" si="110">B57</f>
        <v>84247</v>
      </c>
      <c r="D55" s="11">
        <f t="shared" si="110"/>
        <v>88365</v>
      </c>
      <c r="E55" s="11">
        <f t="shared" si="110"/>
        <v>92483</v>
      </c>
      <c r="F55" s="11">
        <f t="shared" si="110"/>
        <v>96601</v>
      </c>
      <c r="H55" s="5">
        <v>19</v>
      </c>
      <c r="I55" s="11">
        <f t="shared" si="76"/>
        <v>82132</v>
      </c>
      <c r="J55" s="11">
        <f t="shared" ref="J55:L55" si="111">I57</f>
        <v>86353</v>
      </c>
      <c r="K55" s="11">
        <f t="shared" si="111"/>
        <v>90574</v>
      </c>
      <c r="L55" s="11">
        <f t="shared" si="111"/>
        <v>94795</v>
      </c>
      <c r="M55" s="11">
        <f t="shared" si="109"/>
        <v>99016</v>
      </c>
    </row>
    <row r="56" spans="1:13" x14ac:dyDescent="0.2">
      <c r="A56" s="5">
        <v>20</v>
      </c>
      <c r="B56" s="6">
        <v>82188</v>
      </c>
      <c r="C56" s="11">
        <f t="shared" ref="C56:E56" si="112">B58</f>
        <v>86306</v>
      </c>
      <c r="D56" s="11">
        <f t="shared" si="112"/>
        <v>90424</v>
      </c>
      <c r="E56" s="11">
        <f t="shared" si="112"/>
        <v>94542</v>
      </c>
      <c r="F56" s="11"/>
      <c r="H56" s="5">
        <v>20</v>
      </c>
      <c r="I56" s="11">
        <f t="shared" si="76"/>
        <v>84243</v>
      </c>
      <c r="J56" s="11">
        <f t="shared" ref="J56:L57" si="113">I58</f>
        <v>88464</v>
      </c>
      <c r="K56" s="11">
        <f t="shared" si="113"/>
        <v>92685</v>
      </c>
      <c r="L56" s="11">
        <f t="shared" si="113"/>
        <v>96906</v>
      </c>
      <c r="M56" s="11"/>
    </row>
    <row r="57" spans="1:13" x14ac:dyDescent="0.2">
      <c r="A57" s="5">
        <v>21</v>
      </c>
      <c r="B57" s="6">
        <v>84247</v>
      </c>
      <c r="C57" s="11">
        <f t="shared" ref="C57:E57" si="114">B59</f>
        <v>88365</v>
      </c>
      <c r="D57" s="11">
        <f t="shared" si="114"/>
        <v>92483</v>
      </c>
      <c r="E57" s="11">
        <f t="shared" si="114"/>
        <v>96601</v>
      </c>
      <c r="H57" s="5">
        <v>21</v>
      </c>
      <c r="I57" s="11">
        <f t="shared" si="76"/>
        <v>86353</v>
      </c>
      <c r="J57" s="11">
        <f t="shared" ref="J57:K57" si="115">I59</f>
        <v>90574</v>
      </c>
      <c r="K57" s="11">
        <f t="shared" si="115"/>
        <v>94795</v>
      </c>
      <c r="L57" s="11">
        <f t="shared" si="113"/>
        <v>99016</v>
      </c>
    </row>
    <row r="58" spans="1:13" x14ac:dyDescent="0.2">
      <c r="A58" s="5">
        <v>22</v>
      </c>
      <c r="B58" s="6">
        <v>86306</v>
      </c>
      <c r="C58" s="11">
        <f t="shared" ref="C58:D58" si="116">B60</f>
        <v>90424</v>
      </c>
      <c r="D58" s="11">
        <f t="shared" si="116"/>
        <v>94542</v>
      </c>
      <c r="E58" s="11"/>
      <c r="H58" s="5">
        <v>22</v>
      </c>
      <c r="I58" s="11">
        <f t="shared" si="76"/>
        <v>88464</v>
      </c>
      <c r="J58" s="11">
        <f t="shared" ref="J58:K59" si="117">I60</f>
        <v>92685</v>
      </c>
      <c r="K58" s="11">
        <f t="shared" si="117"/>
        <v>96906</v>
      </c>
      <c r="L58" s="11"/>
    </row>
    <row r="59" spans="1:13" x14ac:dyDescent="0.2">
      <c r="A59" s="5">
        <v>23</v>
      </c>
      <c r="B59" s="6">
        <v>88365</v>
      </c>
      <c r="C59" s="11">
        <f t="shared" ref="C59:D59" si="118">B61</f>
        <v>92483</v>
      </c>
      <c r="D59" s="11">
        <f t="shared" si="118"/>
        <v>96601</v>
      </c>
      <c r="H59" s="5">
        <v>23</v>
      </c>
      <c r="I59" s="11">
        <f t="shared" si="76"/>
        <v>90574</v>
      </c>
      <c r="J59" s="11">
        <f t="shared" ref="J59:K59" si="119">I61</f>
        <v>94795</v>
      </c>
      <c r="K59" s="11">
        <f t="shared" si="117"/>
        <v>99016</v>
      </c>
    </row>
    <row r="60" spans="1:13" x14ac:dyDescent="0.2">
      <c r="A60" s="5">
        <v>24</v>
      </c>
      <c r="B60" s="6">
        <v>90424</v>
      </c>
      <c r="C60" s="11">
        <f t="shared" ref="C60:D60" si="120">B62</f>
        <v>94542</v>
      </c>
      <c r="H60" s="5">
        <v>24</v>
      </c>
      <c r="I60" s="11">
        <f t="shared" si="76"/>
        <v>92685</v>
      </c>
      <c r="J60" s="11">
        <f t="shared" ref="J60:K61" si="121">I62</f>
        <v>96906</v>
      </c>
    </row>
    <row r="61" spans="1:13" x14ac:dyDescent="0.2">
      <c r="A61" s="1">
        <v>25</v>
      </c>
      <c r="B61" s="2">
        <v>92483</v>
      </c>
      <c r="C61" s="11">
        <f t="shared" ref="C61:D61" si="122">B63</f>
        <v>96601</v>
      </c>
      <c r="H61" s="1">
        <v>25</v>
      </c>
      <c r="I61" s="11">
        <f t="shared" si="76"/>
        <v>94795</v>
      </c>
      <c r="J61" s="11">
        <f t="shared" si="121"/>
        <v>99016</v>
      </c>
    </row>
    <row r="62" spans="1:13" x14ac:dyDescent="0.2">
      <c r="A62" s="1">
        <v>26</v>
      </c>
      <c r="B62" s="2">
        <v>94542</v>
      </c>
      <c r="C62" s="2"/>
      <c r="D62" s="2"/>
      <c r="E62" s="2"/>
      <c r="F62" s="2"/>
      <c r="H62" s="1">
        <v>26</v>
      </c>
      <c r="I62" s="11">
        <f t="shared" si="76"/>
        <v>96906</v>
      </c>
    </row>
    <row r="63" spans="1:13" x14ac:dyDescent="0.2">
      <c r="A63" s="61">
        <v>27</v>
      </c>
      <c r="B63" s="2">
        <f>B62+2059</f>
        <v>96601</v>
      </c>
      <c r="C63" s="2"/>
      <c r="D63" s="2"/>
      <c r="E63" s="2"/>
      <c r="F63" s="2"/>
      <c r="H63" s="1">
        <v>27</v>
      </c>
      <c r="I63" s="11">
        <f t="shared" si="76"/>
        <v>99016</v>
      </c>
    </row>
    <row r="64" spans="1:13" x14ac:dyDescent="0.2">
      <c r="A64" s="1"/>
      <c r="B64" s="2"/>
      <c r="C64" s="2"/>
      <c r="D64" s="2"/>
      <c r="E64" s="2"/>
      <c r="F64" s="2"/>
      <c r="H64" s="1"/>
      <c r="I64" s="11"/>
    </row>
    <row r="67" spans="1:13" x14ac:dyDescent="0.2">
      <c r="A67" s="60" t="s">
        <v>13</v>
      </c>
      <c r="B67" s="60" t="s">
        <v>55</v>
      </c>
      <c r="D67" s="2"/>
      <c r="E67" s="2"/>
      <c r="F67" s="2"/>
      <c r="H67" s="60" t="s">
        <v>13</v>
      </c>
      <c r="I67" s="60" t="s">
        <v>56</v>
      </c>
      <c r="K67" s="2"/>
      <c r="L67" s="2"/>
      <c r="M67" s="2"/>
    </row>
    <row r="68" spans="1:13" x14ac:dyDescent="0.2">
      <c r="A68" s="3" t="s">
        <v>0</v>
      </c>
      <c r="B68" s="4" t="s">
        <v>1</v>
      </c>
      <c r="C68" s="4" t="s">
        <v>2</v>
      </c>
      <c r="D68" s="4" t="s">
        <v>3</v>
      </c>
      <c r="E68" s="4" t="s">
        <v>4</v>
      </c>
      <c r="F68" s="4" t="s">
        <v>5</v>
      </c>
      <c r="H68" s="3" t="s">
        <v>0</v>
      </c>
      <c r="I68" s="4" t="s">
        <v>1</v>
      </c>
      <c r="J68" s="4" t="s">
        <v>2</v>
      </c>
      <c r="K68" s="4" t="s">
        <v>3</v>
      </c>
      <c r="L68" s="4" t="s">
        <v>4</v>
      </c>
      <c r="M68" s="4" t="s">
        <v>5</v>
      </c>
    </row>
    <row r="69" spans="1:13" x14ac:dyDescent="0.2">
      <c r="A69" s="5">
        <v>1</v>
      </c>
      <c r="B69" s="6">
        <v>43067</v>
      </c>
      <c r="C69" s="6">
        <v>47185</v>
      </c>
      <c r="D69" s="6">
        <v>51303</v>
      </c>
      <c r="E69" s="6">
        <v>55421</v>
      </c>
      <c r="F69" s="6">
        <v>59539</v>
      </c>
      <c r="H69" s="5">
        <v>1</v>
      </c>
      <c r="I69" s="11">
        <f>ROUND((B69*1.025),0)</f>
        <v>44144</v>
      </c>
      <c r="J69" s="11">
        <f>I71</f>
        <v>48365</v>
      </c>
      <c r="K69" s="11">
        <f>J71</f>
        <v>52586</v>
      </c>
      <c r="L69" s="11">
        <f>K71</f>
        <v>56807</v>
      </c>
      <c r="M69" s="11">
        <f>L71</f>
        <v>61027</v>
      </c>
    </row>
    <row r="70" spans="1:13" x14ac:dyDescent="0.2">
      <c r="A70" s="5">
        <v>2</v>
      </c>
      <c r="B70" s="6">
        <v>45126</v>
      </c>
      <c r="C70" s="6">
        <v>49244</v>
      </c>
      <c r="D70" s="6">
        <v>53362</v>
      </c>
      <c r="E70" s="6">
        <v>57480</v>
      </c>
      <c r="F70" s="6">
        <v>61598</v>
      </c>
      <c r="H70" s="5">
        <v>2</v>
      </c>
      <c r="I70" s="11">
        <f t="shared" ref="I70:I94" si="123">ROUND((B70*1.025),0)</f>
        <v>46254</v>
      </c>
      <c r="J70" s="11">
        <f t="shared" ref="J70:K92" si="124">I72</f>
        <v>50475</v>
      </c>
      <c r="K70" s="11">
        <f t="shared" si="124"/>
        <v>54696</v>
      </c>
      <c r="L70" s="11">
        <f t="shared" ref="L70:M70" si="125">K72</f>
        <v>58917</v>
      </c>
      <c r="M70" s="11">
        <f t="shared" si="125"/>
        <v>63138</v>
      </c>
    </row>
    <row r="71" spans="1:13" x14ac:dyDescent="0.2">
      <c r="A71" s="5">
        <v>3</v>
      </c>
      <c r="B71" s="6">
        <v>47185</v>
      </c>
      <c r="C71" s="6">
        <v>51303</v>
      </c>
      <c r="D71" s="6">
        <v>55421</v>
      </c>
      <c r="E71" s="6">
        <v>59539</v>
      </c>
      <c r="F71" s="6">
        <v>63657</v>
      </c>
      <c r="H71" s="5">
        <v>3</v>
      </c>
      <c r="I71" s="11">
        <f t="shared" si="123"/>
        <v>48365</v>
      </c>
      <c r="J71" s="11">
        <f t="shared" si="124"/>
        <v>52586</v>
      </c>
      <c r="K71" s="11">
        <f t="shared" si="124"/>
        <v>56807</v>
      </c>
      <c r="L71" s="11">
        <f t="shared" ref="L71:M71" si="126">K73</f>
        <v>61027</v>
      </c>
      <c r="M71" s="11">
        <f t="shared" si="126"/>
        <v>65248</v>
      </c>
    </row>
    <row r="72" spans="1:13" x14ac:dyDescent="0.2">
      <c r="A72" s="5">
        <v>4</v>
      </c>
      <c r="B72" s="6">
        <v>49244</v>
      </c>
      <c r="C72" s="6">
        <v>53362</v>
      </c>
      <c r="D72" s="6">
        <v>57480</v>
      </c>
      <c r="E72" s="6">
        <v>61598</v>
      </c>
      <c r="F72" s="6">
        <v>65716</v>
      </c>
      <c r="H72" s="5">
        <v>4</v>
      </c>
      <c r="I72" s="11">
        <f t="shared" si="123"/>
        <v>50475</v>
      </c>
      <c r="J72" s="11">
        <f t="shared" si="124"/>
        <v>54696</v>
      </c>
      <c r="K72" s="11">
        <f t="shared" si="124"/>
        <v>58917</v>
      </c>
      <c r="L72" s="11">
        <f t="shared" ref="L72:M72" si="127">K74</f>
        <v>63138</v>
      </c>
      <c r="M72" s="11">
        <f t="shared" si="127"/>
        <v>67359</v>
      </c>
    </row>
    <row r="73" spans="1:13" x14ac:dyDescent="0.2">
      <c r="A73" s="5">
        <v>5</v>
      </c>
      <c r="B73" s="6">
        <v>51303</v>
      </c>
      <c r="C73" s="6">
        <v>55421</v>
      </c>
      <c r="D73" s="6">
        <v>59539</v>
      </c>
      <c r="E73" s="6">
        <v>63657</v>
      </c>
      <c r="F73" s="6">
        <v>67775</v>
      </c>
      <c r="H73" s="5">
        <v>5</v>
      </c>
      <c r="I73" s="11">
        <f t="shared" si="123"/>
        <v>52586</v>
      </c>
      <c r="J73" s="11">
        <f t="shared" si="124"/>
        <v>56807</v>
      </c>
      <c r="K73" s="11">
        <f t="shared" si="124"/>
        <v>61027</v>
      </c>
      <c r="L73" s="11">
        <f t="shared" ref="L73:M73" si="128">K75</f>
        <v>65248</v>
      </c>
      <c r="M73" s="11">
        <f t="shared" si="128"/>
        <v>69469</v>
      </c>
    </row>
    <row r="74" spans="1:13" x14ac:dyDescent="0.2">
      <c r="A74" s="5">
        <v>6</v>
      </c>
      <c r="B74" s="6">
        <v>53362</v>
      </c>
      <c r="C74" s="6">
        <v>57480</v>
      </c>
      <c r="D74" s="6">
        <v>61598</v>
      </c>
      <c r="E74" s="6">
        <v>65716</v>
      </c>
      <c r="F74" s="6">
        <v>69834</v>
      </c>
      <c r="H74" s="5">
        <v>6</v>
      </c>
      <c r="I74" s="11">
        <f t="shared" si="123"/>
        <v>54696</v>
      </c>
      <c r="J74" s="11">
        <f t="shared" si="124"/>
        <v>58917</v>
      </c>
      <c r="K74" s="11">
        <f t="shared" si="124"/>
        <v>63138</v>
      </c>
      <c r="L74" s="11">
        <f t="shared" ref="L74:M74" si="129">K76</f>
        <v>67359</v>
      </c>
      <c r="M74" s="11">
        <f t="shared" si="129"/>
        <v>71580</v>
      </c>
    </row>
    <row r="75" spans="1:13" x14ac:dyDescent="0.2">
      <c r="A75" s="5">
        <v>7</v>
      </c>
      <c r="B75" s="6">
        <v>55421</v>
      </c>
      <c r="C75" s="6">
        <v>59539</v>
      </c>
      <c r="D75" s="6">
        <v>63657</v>
      </c>
      <c r="E75" s="6">
        <v>67775</v>
      </c>
      <c r="F75" s="6">
        <v>71893</v>
      </c>
      <c r="H75" s="5">
        <v>7</v>
      </c>
      <c r="I75" s="11">
        <f t="shared" si="123"/>
        <v>56807</v>
      </c>
      <c r="J75" s="11">
        <f t="shared" si="124"/>
        <v>61027</v>
      </c>
      <c r="K75" s="11">
        <f t="shared" si="124"/>
        <v>65248</v>
      </c>
      <c r="L75" s="11">
        <f t="shared" ref="L75:M75" si="130">K77</f>
        <v>69469</v>
      </c>
      <c r="M75" s="11">
        <f t="shared" si="130"/>
        <v>73690</v>
      </c>
    </row>
    <row r="76" spans="1:13" x14ac:dyDescent="0.2">
      <c r="A76" s="5">
        <v>8</v>
      </c>
      <c r="B76" s="6">
        <v>57480</v>
      </c>
      <c r="C76" s="6">
        <v>61598</v>
      </c>
      <c r="D76" s="6">
        <v>65716</v>
      </c>
      <c r="E76" s="6">
        <v>69834</v>
      </c>
      <c r="F76" s="6">
        <v>73952</v>
      </c>
      <c r="H76" s="5">
        <v>8</v>
      </c>
      <c r="I76" s="11">
        <f t="shared" si="123"/>
        <v>58917</v>
      </c>
      <c r="J76" s="11">
        <f t="shared" si="124"/>
        <v>63138</v>
      </c>
      <c r="K76" s="11">
        <f t="shared" si="124"/>
        <v>67359</v>
      </c>
      <c r="L76" s="11">
        <f t="shared" ref="L76:M76" si="131">K78</f>
        <v>71580</v>
      </c>
      <c r="M76" s="11">
        <f t="shared" si="131"/>
        <v>75801</v>
      </c>
    </row>
    <row r="77" spans="1:13" x14ac:dyDescent="0.2">
      <c r="A77" s="5">
        <v>9</v>
      </c>
      <c r="B77" s="6">
        <v>59539</v>
      </c>
      <c r="C77" s="6">
        <v>63657</v>
      </c>
      <c r="D77" s="6">
        <v>67775</v>
      </c>
      <c r="E77" s="6">
        <v>71893</v>
      </c>
      <c r="F77" s="6">
        <v>76011</v>
      </c>
      <c r="H77" s="5">
        <v>9</v>
      </c>
      <c r="I77" s="11">
        <f t="shared" si="123"/>
        <v>61027</v>
      </c>
      <c r="J77" s="11">
        <f t="shared" si="124"/>
        <v>65248</v>
      </c>
      <c r="K77" s="11">
        <f t="shared" si="124"/>
        <v>69469</v>
      </c>
      <c r="L77" s="11">
        <f t="shared" ref="L77:M77" si="132">K79</f>
        <v>73690</v>
      </c>
      <c r="M77" s="11">
        <f t="shared" si="132"/>
        <v>77911</v>
      </c>
    </row>
    <row r="78" spans="1:13" x14ac:dyDescent="0.2">
      <c r="A78" s="5">
        <v>10</v>
      </c>
      <c r="B78" s="6">
        <v>61598</v>
      </c>
      <c r="C78" s="6">
        <v>65716</v>
      </c>
      <c r="D78" s="6">
        <v>69834</v>
      </c>
      <c r="E78" s="6">
        <v>73952</v>
      </c>
      <c r="F78" s="6">
        <v>78070</v>
      </c>
      <c r="H78" s="5">
        <v>10</v>
      </c>
      <c r="I78" s="11">
        <f t="shared" si="123"/>
        <v>63138</v>
      </c>
      <c r="J78" s="11">
        <f t="shared" si="124"/>
        <v>67359</v>
      </c>
      <c r="K78" s="11">
        <f t="shared" si="124"/>
        <v>71580</v>
      </c>
      <c r="L78" s="11">
        <f t="shared" ref="L78:M78" si="133">K80</f>
        <v>75801</v>
      </c>
      <c r="M78" s="11">
        <f t="shared" si="133"/>
        <v>80022</v>
      </c>
    </row>
    <row r="79" spans="1:13" x14ac:dyDescent="0.2">
      <c r="A79" s="5">
        <v>11</v>
      </c>
      <c r="B79" s="6">
        <v>63657</v>
      </c>
      <c r="C79" s="6">
        <v>67775</v>
      </c>
      <c r="D79" s="6">
        <v>71893</v>
      </c>
      <c r="E79" s="6">
        <v>76011</v>
      </c>
      <c r="F79" s="6">
        <v>80129</v>
      </c>
      <c r="H79" s="5">
        <v>11</v>
      </c>
      <c r="I79" s="11">
        <f t="shared" si="123"/>
        <v>65248</v>
      </c>
      <c r="J79" s="11">
        <f t="shared" si="124"/>
        <v>69469</v>
      </c>
      <c r="K79" s="11">
        <f t="shared" si="124"/>
        <v>73690</v>
      </c>
      <c r="L79" s="11">
        <f t="shared" ref="L79:M79" si="134">K81</f>
        <v>77911</v>
      </c>
      <c r="M79" s="11">
        <f t="shared" si="134"/>
        <v>82132</v>
      </c>
    </row>
    <row r="80" spans="1:13" x14ac:dyDescent="0.2">
      <c r="A80" s="5">
        <v>12</v>
      </c>
      <c r="B80" s="6">
        <v>65716</v>
      </c>
      <c r="C80" s="6">
        <v>69834</v>
      </c>
      <c r="D80" s="6">
        <v>73952</v>
      </c>
      <c r="E80" s="6">
        <v>78070</v>
      </c>
      <c r="F80" s="6">
        <v>82188</v>
      </c>
      <c r="H80" s="5">
        <v>12</v>
      </c>
      <c r="I80" s="11">
        <f t="shared" si="123"/>
        <v>67359</v>
      </c>
      <c r="J80" s="11">
        <f t="shared" si="124"/>
        <v>71580</v>
      </c>
      <c r="K80" s="11">
        <f t="shared" si="124"/>
        <v>75801</v>
      </c>
      <c r="L80" s="11">
        <f t="shared" ref="L80:M80" si="135">K82</f>
        <v>80022</v>
      </c>
      <c r="M80" s="11">
        <f t="shared" si="135"/>
        <v>84243</v>
      </c>
    </row>
    <row r="81" spans="1:13" x14ac:dyDescent="0.2">
      <c r="A81" s="5">
        <v>13</v>
      </c>
      <c r="B81" s="6">
        <v>67775</v>
      </c>
      <c r="C81" s="6">
        <v>71893</v>
      </c>
      <c r="D81" s="6">
        <v>76011</v>
      </c>
      <c r="E81" s="6">
        <v>80129</v>
      </c>
      <c r="F81" s="6">
        <v>84247</v>
      </c>
      <c r="H81" s="5">
        <v>13</v>
      </c>
      <c r="I81" s="11">
        <f t="shared" si="123"/>
        <v>69469</v>
      </c>
      <c r="J81" s="11">
        <f t="shared" si="124"/>
        <v>73690</v>
      </c>
      <c r="K81" s="11">
        <f t="shared" si="124"/>
        <v>77911</v>
      </c>
      <c r="L81" s="11">
        <f t="shared" ref="L81:M81" si="136">K83</f>
        <v>82132</v>
      </c>
      <c r="M81" s="11">
        <f t="shared" si="136"/>
        <v>86353</v>
      </c>
    </row>
    <row r="82" spans="1:13" x14ac:dyDescent="0.2">
      <c r="A82" s="5">
        <v>14</v>
      </c>
      <c r="B82" s="6">
        <v>69834</v>
      </c>
      <c r="C82" s="6">
        <v>73952</v>
      </c>
      <c r="D82" s="6">
        <v>78070</v>
      </c>
      <c r="E82" s="6">
        <v>82188</v>
      </c>
      <c r="F82" s="6">
        <v>86306</v>
      </c>
      <c r="H82" s="5">
        <v>14</v>
      </c>
      <c r="I82" s="11">
        <f t="shared" si="123"/>
        <v>71580</v>
      </c>
      <c r="J82" s="11">
        <f t="shared" si="124"/>
        <v>75801</v>
      </c>
      <c r="K82" s="11">
        <f t="shared" si="124"/>
        <v>80022</v>
      </c>
      <c r="L82" s="11">
        <f t="shared" ref="L82:M82" si="137">K84</f>
        <v>84243</v>
      </c>
      <c r="M82" s="11">
        <f t="shared" si="137"/>
        <v>88464</v>
      </c>
    </row>
    <row r="83" spans="1:13" x14ac:dyDescent="0.2">
      <c r="A83" s="5">
        <v>15</v>
      </c>
      <c r="B83" s="6">
        <v>71893</v>
      </c>
      <c r="C83" s="6">
        <v>76011</v>
      </c>
      <c r="D83" s="6">
        <v>80129</v>
      </c>
      <c r="E83" s="6">
        <v>84247</v>
      </c>
      <c r="F83" s="6">
        <v>88365</v>
      </c>
      <c r="H83" s="5">
        <v>15</v>
      </c>
      <c r="I83" s="11">
        <f t="shared" si="123"/>
        <v>73690</v>
      </c>
      <c r="J83" s="11">
        <f t="shared" si="124"/>
        <v>77911</v>
      </c>
      <c r="K83" s="11">
        <f t="shared" si="124"/>
        <v>82132</v>
      </c>
      <c r="L83" s="11">
        <f t="shared" ref="L83:M83" si="138">K85</f>
        <v>86353</v>
      </c>
      <c r="M83" s="11">
        <f t="shared" si="138"/>
        <v>90574</v>
      </c>
    </row>
    <row r="84" spans="1:13" x14ac:dyDescent="0.2">
      <c r="A84" s="5">
        <v>16</v>
      </c>
      <c r="B84" s="6">
        <v>73952</v>
      </c>
      <c r="C84" s="6">
        <v>78070</v>
      </c>
      <c r="D84" s="6">
        <v>82188</v>
      </c>
      <c r="E84" s="6">
        <v>86306</v>
      </c>
      <c r="F84" s="6">
        <v>90424</v>
      </c>
      <c r="H84" s="5">
        <v>16</v>
      </c>
      <c r="I84" s="11">
        <f t="shared" si="123"/>
        <v>75801</v>
      </c>
      <c r="J84" s="11">
        <f t="shared" si="124"/>
        <v>80022</v>
      </c>
      <c r="K84" s="11">
        <f t="shared" si="124"/>
        <v>84243</v>
      </c>
      <c r="L84" s="11">
        <f t="shared" ref="L84:M84" si="139">K86</f>
        <v>88464</v>
      </c>
      <c r="M84" s="11">
        <f t="shared" si="139"/>
        <v>92685</v>
      </c>
    </row>
    <row r="85" spans="1:13" x14ac:dyDescent="0.2">
      <c r="A85" s="5">
        <v>17</v>
      </c>
      <c r="B85" s="6">
        <v>76011</v>
      </c>
      <c r="C85" s="6">
        <v>80129</v>
      </c>
      <c r="D85" s="6">
        <v>84247</v>
      </c>
      <c r="E85" s="6">
        <v>88365</v>
      </c>
      <c r="F85" s="2">
        <v>92483</v>
      </c>
      <c r="H85" s="5">
        <v>17</v>
      </c>
      <c r="I85" s="11">
        <f t="shared" si="123"/>
        <v>77911</v>
      </c>
      <c r="J85" s="11">
        <f t="shared" si="124"/>
        <v>82132</v>
      </c>
      <c r="K85" s="11">
        <f t="shared" si="124"/>
        <v>86353</v>
      </c>
      <c r="L85" s="11">
        <f t="shared" ref="L85:M85" si="140">K87</f>
        <v>90574</v>
      </c>
      <c r="M85" s="11">
        <f t="shared" si="140"/>
        <v>94795</v>
      </c>
    </row>
    <row r="86" spans="1:13" x14ac:dyDescent="0.2">
      <c r="A86" s="5">
        <v>18</v>
      </c>
      <c r="B86" s="6">
        <v>78070</v>
      </c>
      <c r="C86" s="6">
        <v>82188</v>
      </c>
      <c r="D86" s="6">
        <v>86306</v>
      </c>
      <c r="E86" s="6">
        <v>90424</v>
      </c>
      <c r="F86" s="2">
        <v>94542</v>
      </c>
      <c r="H86" s="5">
        <v>18</v>
      </c>
      <c r="I86" s="11">
        <f t="shared" si="123"/>
        <v>80022</v>
      </c>
      <c r="J86" s="11">
        <f t="shared" si="124"/>
        <v>84243</v>
      </c>
      <c r="K86" s="11">
        <f t="shared" si="124"/>
        <v>88464</v>
      </c>
      <c r="L86" s="11">
        <f t="shared" ref="L86:M86" si="141">K88</f>
        <v>92685</v>
      </c>
      <c r="M86" s="11">
        <f t="shared" si="141"/>
        <v>96906</v>
      </c>
    </row>
    <row r="87" spans="1:13" x14ac:dyDescent="0.2">
      <c r="A87" s="5">
        <v>19</v>
      </c>
      <c r="B87" s="6">
        <v>80129</v>
      </c>
      <c r="C87" s="6">
        <v>84247</v>
      </c>
      <c r="D87" s="6">
        <v>88365</v>
      </c>
      <c r="E87" s="2">
        <v>92483</v>
      </c>
      <c r="F87" s="2"/>
      <c r="H87" s="5">
        <v>19</v>
      </c>
      <c r="I87" s="11">
        <f t="shared" si="123"/>
        <v>82132</v>
      </c>
      <c r="J87" s="11">
        <f t="shared" si="124"/>
        <v>86353</v>
      </c>
      <c r="K87" s="11">
        <f t="shared" si="124"/>
        <v>90574</v>
      </c>
      <c r="L87" s="11">
        <f t="shared" ref="L87:M87" si="142">K89</f>
        <v>94795</v>
      </c>
      <c r="M87" s="11"/>
    </row>
    <row r="88" spans="1:13" x14ac:dyDescent="0.2">
      <c r="A88" s="5">
        <v>20</v>
      </c>
      <c r="B88" s="6">
        <v>82188</v>
      </c>
      <c r="C88" s="6">
        <v>86306</v>
      </c>
      <c r="D88" s="6">
        <v>90424</v>
      </c>
      <c r="E88" s="2">
        <v>94542</v>
      </c>
      <c r="F88" s="2"/>
      <c r="H88" s="5">
        <v>20</v>
      </c>
      <c r="I88" s="11">
        <f t="shared" si="123"/>
        <v>84243</v>
      </c>
      <c r="J88" s="11">
        <f t="shared" si="124"/>
        <v>88464</v>
      </c>
      <c r="K88" s="11">
        <f t="shared" si="124"/>
        <v>92685</v>
      </c>
      <c r="L88" s="11">
        <f t="shared" ref="L88:M88" si="143">K90</f>
        <v>96906</v>
      </c>
      <c r="M88" s="11"/>
    </row>
    <row r="89" spans="1:13" x14ac:dyDescent="0.2">
      <c r="A89" s="5">
        <v>21</v>
      </c>
      <c r="B89" s="6">
        <v>84247</v>
      </c>
      <c r="C89" s="6">
        <v>88365</v>
      </c>
      <c r="D89" s="2">
        <v>92483</v>
      </c>
      <c r="E89" s="2"/>
      <c r="F89" s="2"/>
      <c r="H89" s="5">
        <v>21</v>
      </c>
      <c r="I89" s="11">
        <f t="shared" si="123"/>
        <v>86353</v>
      </c>
      <c r="J89" s="11">
        <f t="shared" si="124"/>
        <v>90574</v>
      </c>
      <c r="K89" s="11">
        <f t="shared" si="124"/>
        <v>94795</v>
      </c>
      <c r="L89" s="11"/>
    </row>
    <row r="90" spans="1:13" x14ac:dyDescent="0.2">
      <c r="A90" s="5">
        <v>22</v>
      </c>
      <c r="B90" s="6">
        <v>86306</v>
      </c>
      <c r="C90" s="6">
        <v>90424</v>
      </c>
      <c r="D90" s="2">
        <v>94542</v>
      </c>
      <c r="E90" s="2"/>
      <c r="F90" s="2"/>
      <c r="H90" s="5">
        <v>22</v>
      </c>
      <c r="I90" s="11">
        <f t="shared" si="123"/>
        <v>88464</v>
      </c>
      <c r="J90" s="11">
        <f t="shared" si="124"/>
        <v>92685</v>
      </c>
      <c r="K90" s="11">
        <f t="shared" si="124"/>
        <v>96906</v>
      </c>
      <c r="L90" s="11"/>
    </row>
    <row r="91" spans="1:13" x14ac:dyDescent="0.2">
      <c r="A91" s="5">
        <v>23</v>
      </c>
      <c r="B91" s="6">
        <v>88365</v>
      </c>
      <c r="C91" s="2">
        <v>92483</v>
      </c>
      <c r="D91" s="2"/>
      <c r="E91" s="2"/>
      <c r="F91" s="2"/>
      <c r="H91" s="5">
        <v>23</v>
      </c>
      <c r="I91" s="11">
        <f t="shared" si="123"/>
        <v>90574</v>
      </c>
      <c r="J91" s="11">
        <f t="shared" si="124"/>
        <v>94795</v>
      </c>
    </row>
    <row r="92" spans="1:13" x14ac:dyDescent="0.2">
      <c r="A92" s="5">
        <v>24</v>
      </c>
      <c r="B92" s="6">
        <v>90424</v>
      </c>
      <c r="C92" s="2">
        <v>94542</v>
      </c>
      <c r="D92" s="2"/>
      <c r="E92" s="2"/>
      <c r="F92" s="2"/>
      <c r="H92" s="5">
        <v>24</v>
      </c>
      <c r="I92" s="11">
        <f t="shared" si="123"/>
        <v>92685</v>
      </c>
      <c r="J92" s="11">
        <f t="shared" si="124"/>
        <v>96906</v>
      </c>
    </row>
    <row r="93" spans="1:13" x14ac:dyDescent="0.2">
      <c r="A93" s="1">
        <v>25</v>
      </c>
      <c r="B93" s="2">
        <v>92483</v>
      </c>
      <c r="C93" s="2"/>
      <c r="D93" s="2"/>
      <c r="E93" s="2"/>
      <c r="F93" s="2"/>
      <c r="H93" s="1">
        <v>25</v>
      </c>
      <c r="I93" s="11">
        <f t="shared" si="123"/>
        <v>94795</v>
      </c>
    </row>
    <row r="94" spans="1:13" x14ac:dyDescent="0.2">
      <c r="A94" s="1">
        <v>26</v>
      </c>
      <c r="B94" s="2">
        <v>94542</v>
      </c>
      <c r="C94" s="2"/>
      <c r="D94" s="2"/>
      <c r="E94" s="2"/>
      <c r="F94" s="2"/>
      <c r="H94" s="1">
        <v>26</v>
      </c>
      <c r="I94" s="11">
        <f t="shared" si="123"/>
        <v>96906</v>
      </c>
    </row>
  </sheetData>
  <sheetProtection algorithmName="SHA-512" hashValue="Hk2OQmWdEWNU9PZxbktLxBerI0Fh+5ts2jJFlHKVSTB4BKVZ8CS7IAkRaLEgsZKZUs8TySh5QHhTi0P7tUYsgA==" saltValue="iIV59IWUXsOlJuwRB2VWT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2025-26 Salary Calculator</vt:lpstr>
      <vt:lpstr>Data Validation</vt:lpstr>
      <vt:lpstr>New Salary Grids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Dempsey</dc:creator>
  <cp:keywords/>
  <dc:description/>
  <cp:lastModifiedBy>Matt Dempsey</cp:lastModifiedBy>
  <cp:revision/>
  <dcterms:created xsi:type="dcterms:W3CDTF">2026-02-06T17:59:39Z</dcterms:created>
  <dcterms:modified xsi:type="dcterms:W3CDTF">2026-02-12T17:18:57Z</dcterms:modified>
  <cp:category/>
  <cp:contentStatus/>
</cp:coreProperties>
</file>